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0" yWindow="0" windowWidth="19200" windowHeight="6350"/>
  </bookViews>
  <sheets>
    <sheet name="Sheet1" sheetId="13" r:id="rId1"/>
    <sheet name="April,24" sheetId="1" r:id="rId2"/>
    <sheet name="May,24" sheetId="2" r:id="rId3"/>
    <sheet name="June,24" sheetId="3" r:id="rId4"/>
    <sheet name="July, 24" sheetId="4" r:id="rId5"/>
    <sheet name="August, 24" sheetId="5" r:id="rId6"/>
    <sheet name="September, 24" sheetId="6" r:id="rId7"/>
    <sheet name="October, 24" sheetId="7" r:id="rId8"/>
    <sheet name="November, 24" sheetId="8" r:id="rId9"/>
    <sheet name="December, 24" sheetId="9" r:id="rId10"/>
    <sheet name="January, 25" sheetId="10" r:id="rId11"/>
    <sheet name="February, 25" sheetId="11" r:id="rId12"/>
    <sheet name="March,25" sheetId="12" r:id="rId13"/>
  </sheets>
  <externalReferences>
    <externalReference r:id="rId14"/>
  </externalReferenc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3" l="1"/>
  <c r="L20" i="13"/>
  <c r="L19" i="13"/>
  <c r="L18" i="13"/>
  <c r="L17" i="13"/>
  <c r="L16" i="13"/>
  <c r="L15" i="13"/>
  <c r="L14" i="13"/>
  <c r="L13" i="13"/>
  <c r="L12" i="13"/>
  <c r="L11" i="13"/>
  <c r="L10" i="13"/>
  <c r="B2" i="13"/>
  <c r="B4" i="13" s="1"/>
  <c r="H21" i="13"/>
  <c r="G21" i="13"/>
  <c r="H20" i="13"/>
  <c r="G20" i="13"/>
  <c r="H19" i="13"/>
  <c r="G19" i="13"/>
  <c r="H18" i="13"/>
  <c r="G18" i="13"/>
  <c r="I18" i="13" s="1"/>
  <c r="H17" i="13"/>
  <c r="G17" i="13"/>
  <c r="H16" i="13"/>
  <c r="G16" i="13"/>
  <c r="H15" i="13"/>
  <c r="G15" i="13"/>
  <c r="H14" i="13"/>
  <c r="G14" i="13"/>
  <c r="H13" i="13"/>
  <c r="G13" i="13"/>
  <c r="H12" i="13"/>
  <c r="G12" i="13"/>
  <c r="H11" i="13"/>
  <c r="G11" i="13"/>
  <c r="H10" i="13"/>
  <c r="G10" i="13"/>
  <c r="M18" i="13" l="1"/>
  <c r="I20" i="13"/>
  <c r="M20" i="13" s="1"/>
  <c r="I15" i="13"/>
  <c r="M15" i="13" s="1"/>
  <c r="I19" i="13"/>
  <c r="M19" i="13" s="1"/>
  <c r="I13" i="13"/>
  <c r="M13" i="13" s="1"/>
  <c r="I12" i="13"/>
  <c r="M12" i="13" s="1"/>
  <c r="I21" i="13"/>
  <c r="M21" i="13" s="1"/>
  <c r="I10" i="13"/>
  <c r="M10" i="13" s="1"/>
  <c r="I16" i="13"/>
  <c r="M16" i="13" s="1"/>
  <c r="I11" i="13"/>
  <c r="M11" i="13" s="1"/>
  <c r="I14" i="13"/>
  <c r="M14" i="13" s="1"/>
  <c r="I17" i="13"/>
  <c r="M17" i="13" s="1"/>
  <c r="G12" i="12"/>
  <c r="H12" i="12" s="1"/>
  <c r="I12" i="12" s="1"/>
  <c r="J12" i="12" s="1"/>
  <c r="F15" i="12" s="1"/>
  <c r="F12" i="12"/>
  <c r="K12" i="12" s="1"/>
  <c r="F18" i="12" s="1"/>
  <c r="K12" i="11"/>
  <c r="F18" i="11" s="1"/>
  <c r="G12" i="11"/>
  <c r="H12" i="11" s="1"/>
  <c r="I12" i="11" s="1"/>
  <c r="J12" i="11" s="1"/>
  <c r="F15" i="11" s="1"/>
  <c r="F12" i="11"/>
  <c r="K12" i="10"/>
  <c r="F18" i="10" s="1"/>
  <c r="G12" i="10"/>
  <c r="H12" i="10" s="1"/>
  <c r="I12" i="10" s="1"/>
  <c r="J12" i="10" s="1"/>
  <c r="F15" i="10" s="1"/>
  <c r="F12" i="10"/>
  <c r="K12" i="9"/>
  <c r="F18" i="9" s="1"/>
  <c r="G12" i="9"/>
  <c r="H12" i="9" s="1"/>
  <c r="I12" i="9" s="1"/>
  <c r="J12" i="9" s="1"/>
  <c r="F15" i="9" s="1"/>
  <c r="F12" i="9"/>
  <c r="K12" i="8"/>
  <c r="F18" i="8" s="1"/>
  <c r="G12" i="8"/>
  <c r="H12" i="8" s="1"/>
  <c r="I12" i="8" s="1"/>
  <c r="J12" i="8" s="1"/>
  <c r="F15" i="8" s="1"/>
  <c r="F12" i="8"/>
  <c r="G12" i="7"/>
  <c r="H12" i="7" s="1"/>
  <c r="I12" i="7" s="1"/>
  <c r="J12" i="7" s="1"/>
  <c r="F15" i="7" s="1"/>
  <c r="F12" i="7"/>
  <c r="K12" i="7" s="1"/>
  <c r="F18" i="7" s="1"/>
  <c r="K12" i="6"/>
  <c r="F18" i="6" s="1"/>
  <c r="G12" i="6"/>
  <c r="H12" i="6" s="1"/>
  <c r="I12" i="6" s="1"/>
  <c r="J12" i="6" s="1"/>
  <c r="F15" i="6" s="1"/>
  <c r="F12" i="6"/>
  <c r="K12" i="5"/>
  <c r="F18" i="5" s="1"/>
  <c r="G12" i="5"/>
  <c r="H12" i="5" s="1"/>
  <c r="I12" i="5" s="1"/>
  <c r="J12" i="5" s="1"/>
  <c r="F15" i="5" s="1"/>
  <c r="F12" i="5"/>
  <c r="K12" i="4"/>
  <c r="F18" i="4" s="1"/>
  <c r="G12" i="4"/>
  <c r="H12" i="4" s="1"/>
  <c r="I12" i="4" s="1"/>
  <c r="J12" i="4" s="1"/>
  <c r="F15" i="4" s="1"/>
  <c r="F12" i="4"/>
  <c r="H12" i="3"/>
  <c r="I12" i="3" s="1"/>
  <c r="G12" i="3"/>
  <c r="F12" i="3"/>
  <c r="K12" i="3" s="1"/>
  <c r="F18" i="3" s="1"/>
  <c r="G12" i="2"/>
  <c r="H12" i="2" s="1"/>
  <c r="F12" i="2"/>
  <c r="K12" i="2" s="1"/>
  <c r="F18" i="2" s="1"/>
  <c r="K12" i="1"/>
  <c r="F18" i="1" s="1"/>
  <c r="G12" i="1"/>
  <c r="H12" i="1" s="1"/>
  <c r="I12" i="1" s="1"/>
  <c r="J12" i="1" s="1"/>
  <c r="F15" i="1" s="1"/>
  <c r="F12" i="1"/>
  <c r="J12" i="3" l="1"/>
  <c r="F15" i="3" s="1"/>
  <c r="I12" i="2"/>
  <c r="J12" i="2" s="1"/>
  <c r="F15" i="2" s="1"/>
  <c r="E10" i="13" l="1"/>
  <c r="J10" i="13" s="1"/>
  <c r="K10" i="13" s="1"/>
  <c r="N10" i="13" s="1"/>
  <c r="O10" i="13" s="1"/>
  <c r="E13" i="13"/>
  <c r="J13" i="13" s="1"/>
  <c r="K13" i="13" s="1"/>
  <c r="N13" i="13" s="1"/>
  <c r="O13" i="13" s="1"/>
  <c r="E16" i="13"/>
  <c r="J16" i="13" s="1"/>
  <c r="K16" i="13" s="1"/>
  <c r="N16" i="13" s="1"/>
  <c r="O16" i="13" s="1"/>
  <c r="E20" i="13"/>
  <c r="J20" i="13" s="1"/>
  <c r="K20" i="13" s="1"/>
  <c r="N20" i="13" s="1"/>
  <c r="O20" i="13" s="1"/>
  <c r="E11" i="13"/>
  <c r="J11" i="13" s="1"/>
  <c r="K11" i="13" s="1"/>
  <c r="N11" i="13" s="1"/>
  <c r="O11" i="13" s="1"/>
  <c r="E14" i="13"/>
  <c r="J14" i="13" s="1"/>
  <c r="K14" i="13" s="1"/>
  <c r="N14" i="13" s="1"/>
  <c r="O14" i="13" s="1"/>
  <c r="E17" i="13"/>
  <c r="J17" i="13" s="1"/>
  <c r="K17" i="13" s="1"/>
  <c r="N17" i="13" s="1"/>
  <c r="O17" i="13" s="1"/>
  <c r="E19" i="13"/>
  <c r="J19" i="13" s="1"/>
  <c r="K19" i="13" s="1"/>
  <c r="N19" i="13" s="1"/>
  <c r="O19" i="13" s="1"/>
  <c r="E12" i="13"/>
  <c r="J12" i="13" s="1"/>
  <c r="K12" i="13" s="1"/>
  <c r="N12" i="13" s="1"/>
  <c r="O12" i="13" s="1"/>
  <c r="E15" i="13"/>
  <c r="J15" i="13" s="1"/>
  <c r="K15" i="13" s="1"/>
  <c r="N15" i="13" s="1"/>
  <c r="O15" i="13" s="1"/>
  <c r="E21" i="13"/>
  <c r="J21" i="13" s="1"/>
  <c r="K21" i="13" s="1"/>
  <c r="N21" i="13" s="1"/>
  <c r="O21" i="13" s="1"/>
  <c r="E18" i="13"/>
  <c r="J18" i="13" s="1"/>
  <c r="K18" i="13" s="1"/>
  <c r="N18" i="13" s="1"/>
  <c r="O18" i="13" s="1"/>
  <c r="P13" i="13" l="1"/>
  <c r="P10" i="13"/>
  <c r="P11" i="13"/>
  <c r="P19" i="13"/>
  <c r="P17" i="13"/>
  <c r="P21" i="13"/>
  <c r="O22" i="13"/>
  <c r="P12" i="13"/>
  <c r="P20" i="13"/>
  <c r="P15" i="13"/>
  <c r="P14" i="13"/>
  <c r="P18" i="13"/>
  <c r="P16" i="13"/>
</calcChain>
</file>

<file path=xl/sharedStrings.xml><?xml version="1.0" encoding="utf-8"?>
<sst xmlns="http://schemas.openxmlformats.org/spreadsheetml/2006/main" count="586" uniqueCount="140">
  <si>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</si>
  <si>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</si>
  <si>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</si>
  <si>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</si>
  <si>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cegen.mepgcl@meecl.co.in</t>
  </si>
  <si>
    <t xml:space="preserve"> Revised Bill of Meghalaya Power Generation Corporation Limited (MePGCL)</t>
  </si>
  <si>
    <t>Bill No.</t>
  </si>
  <si>
    <t>2024-25/Stage IV PS/1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</si>
  <si>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</si>
  <si>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</si>
  <si>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</si>
  <si>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</si>
  <si>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</si>
  <si>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</si>
  <si>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Sl.No.</t>
  </si>
  <si>
    <t>Power Stations</t>
  </si>
  <si>
    <t>AFC Approved* 
(Rs)</t>
  </si>
  <si>
    <t>Net Energy Sent 
Out (Kwh)</t>
  </si>
  <si>
    <t>Approved Energy
 Charge Rate*  (Rs/kWh)</t>
  </si>
  <si>
    <t>Capacity 
Charge (Rs)</t>
  </si>
  <si>
    <t>Gross Energy 
Charge  (Rs)</t>
  </si>
  <si>
    <t>Rebate 
(Rs)**</t>
  </si>
  <si>
    <t>Net Energy Charges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</si>
  <si>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</si>
  <si>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</si>
  <si>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</si>
  <si>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</si>
  <si>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</si>
  <si>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</si>
  <si>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e*</t>
  </si>
  <si>
    <t>f= (c*0.5)/12</t>
  </si>
  <si>
    <t>g=d*e</t>
  </si>
  <si>
    <t>h=1 % of g</t>
  </si>
  <si>
    <t>i=g-h</t>
  </si>
  <si>
    <t>j=f+i</t>
  </si>
  <si>
    <t>k=f+g</t>
  </si>
  <si>
    <t>Umiam Stage - IV
 Power Station</t>
  </si>
  <si>
    <t>Total Bill Amount with rebate</t>
  </si>
  <si>
    <t>(Rupees Four Crores Sixteen lakhs Ninety Thousand One Hundred Eighty Three) only</t>
  </si>
  <si>
    <t>Total Bill Amount without rebate</t>
  </si>
  <si>
    <t>(Rupees Four Crores Seventeen Lakhs Seventy Nine Thousand Nine Hundred Eighty Two) only</t>
  </si>
  <si>
    <t>for Meghalaya Power Generation Corporation Limited (MePGCL)</t>
  </si>
  <si>
    <t>Signature</t>
  </si>
  <si>
    <t>Chief Engineer(Generation)
Office of the Chief Engineer Generation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</si>
  <si>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</si>
  <si>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</si>
  <si>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</si>
  <si>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</si>
  <si>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2024-25/Stage IV PS/2</t>
  </si>
  <si>
    <t>May - 2024</t>
  </si>
  <si>
    <t>from 01.05.2024 (00:00:00) to 31.05.2024 (24:00:00)</t>
  </si>
  <si>
    <t>(Rupees Six Crore Fifteen Lakhs Fifty Two Thousand Seven Hundred Forty Three) only</t>
  </si>
  <si>
    <t>(Rupees Six Crore  Eighteen Lakhs Forty Three Thousand One Hundred Seventy Four) only</t>
  </si>
  <si>
    <t>Revised  Bill of Meghalaya Power Generation Corporation Limited (MePGCL)</t>
  </si>
  <si>
    <t>2024-25/Stage IV PS/3</t>
  </si>
  <si>
    <t>23.07.2024</t>
  </si>
  <si>
    <t>22.08.2024</t>
  </si>
  <si>
    <t>June - 2024</t>
  </si>
  <si>
    <t>from 01.06.2024 (00:00:00) to 30.06.2024 (24:00:00)</t>
  </si>
  <si>
    <t>(Rupees Seven Crores Twenty Seven Lakhs Fifty Two Thousand Twenty Two) only</t>
  </si>
  <si>
    <t>(Rupees Seven Crores  Thirty One Lakhs Fifty Five Thousand Five Hundred Seventy Eight) only</t>
  </si>
  <si>
    <t>2024-25/Stage IV PS/4</t>
  </si>
  <si>
    <t>July - 2024</t>
  </si>
  <si>
    <t>from 01.07.2024 (00:00:00) to 31.07.2024 (24:00:00)</t>
  </si>
  <si>
    <t>(Rupees Seven Crore Thirty Six Lakhs Forty Seven Thousand Two Hundred Fifteen) only</t>
  </si>
  <si>
    <t>(Rupees Seven Crore Forty Lakhs Fifty Nine Thousand Eight Hundred Thirteen) only</t>
  </si>
  <si>
    <t>2024-25/Stage IV PS/5</t>
  </si>
  <si>
    <t>13.09.2024</t>
  </si>
  <si>
    <t>14.10.2024</t>
  </si>
  <si>
    <t>August - 2024</t>
  </si>
  <si>
    <t>from 01.08.2024 (00:00:00) to 31.08.2024 (24:00:00)</t>
  </si>
  <si>
    <t>(Rupees Six Crore Seventy Six Lakhs Nine Thousand Six Hundred Thirty Eight) only</t>
  </si>
  <si>
    <t>(Rupees Six Crore Seventy Nine Lakhs Sixty One Thousand Two Hundred Fifty) only</t>
  </si>
  <si>
    <t>2024-25/Stage IV PS/6</t>
  </si>
  <si>
    <t>September - 2024</t>
  </si>
  <si>
    <t>from 01.09.2024 (00:00:00) to 30.09.2024 (24:00:00)</t>
  </si>
  <si>
    <t>(Rupees Seven Crore Thirty Four Lakhs Twenty Thousand Nine Hundred One) only</t>
  </si>
  <si>
    <t>(Rupees Seven Crore Thirty Eight Lakhs Thirty One Thousand Two Hundred Thirteen) only</t>
  </si>
  <si>
    <t>Bill of Meghalaya Power Generation Corporation Limited (MePGCL)</t>
  </si>
  <si>
    <t>2024-25/Stage IV PS/7</t>
  </si>
  <si>
    <t>05.12.2024</t>
  </si>
  <si>
    <t>6.01.2025</t>
  </si>
  <si>
    <t>October - 2024</t>
  </si>
  <si>
    <t>from 01.10.2024 (00:00:00) to 31.10.2024 (24:00:00)</t>
  </si>
  <si>
    <t>(Rupees Five Crore Ninety Six Lakhs Fifty Thousand Five Hundred Fourteen) only</t>
  </si>
  <si>
    <t>(Rupees Five Crore Ninety Nine Lakhs Twenty One Thousand Seven Hundred Thirty One) only</t>
  </si>
  <si>
    <t xml:space="preserve"> Approved by MSERC as per Tariff Order for FY-2024-25 ,Order (Dated: 24th October 2024) </t>
  </si>
  <si>
    <t>2024-25/Stage IV PS/8</t>
  </si>
  <si>
    <t>20.12.2024</t>
  </si>
  <si>
    <t>21.01.2025</t>
  </si>
  <si>
    <t>November - 2024</t>
  </si>
  <si>
    <t>from 01.11.2024 (00:00:00) to 30.11.2024 (24:00:00)</t>
  </si>
  <si>
    <t>(Rupees Four Crore Two Lakhs Twenty Thousand Five Hundred Fifty Seven) only</t>
  </si>
  <si>
    <t>(Rupees Four Crore Two Lakhs Ninety Five Thousand Five Hundred Twelve) only</t>
  </si>
  <si>
    <t>2024-25/Stage IV PS/9</t>
  </si>
  <si>
    <t>20.01.2025</t>
  </si>
  <si>
    <t>28.02.2025</t>
  </si>
  <si>
    <t>December - 2024</t>
  </si>
  <si>
    <t>from 01.12.2024 (00:00:00) to 31.12.2024 (24:00:00)</t>
  </si>
  <si>
    <t>(Rupees Four Crore Twenty Nine Lakhs Seventy Thousand One Hundred Seven) only</t>
  </si>
  <si>
    <t>(Rupees Four Crore Three Lakhs Seventy Two Thousand Eight Hundred Thirty Five) only</t>
  </si>
  <si>
    <t>2024-25/Stage IV PS/10</t>
  </si>
  <si>
    <t>18.02.2025</t>
  </si>
  <si>
    <t>21.03.2025</t>
  </si>
  <si>
    <t>January - 2025</t>
  </si>
  <si>
    <t>from 01.01.2025 (00:00:00) to 31.01.2025 (24:00:00)</t>
  </si>
  <si>
    <t>(Rupees Four Crore Ninety One Lakhs Fifty Thousand One Hundred Sixty Five) only</t>
  </si>
  <si>
    <t>(Rupees Four Crore Ninety Three Lakhs Fifteen Thousand Three Hundred Eighteen) only</t>
  </si>
  <si>
    <t>2024-25/Stage IV PS/11</t>
  </si>
  <si>
    <t>18.03.2025</t>
  </si>
  <si>
    <t>18.04.2025</t>
  </si>
  <si>
    <t>February - 2025</t>
  </si>
  <si>
    <t>from 01.02.2025 (00:00:00) to 28.02.2025 (24:00:00)</t>
  </si>
  <si>
    <t>(Rupees Four Crore Fifty Three Lakhs Thirty One Thousand Nine Hundred Seventy Six) only</t>
  </si>
  <si>
    <t>(Rupees Four Crore Fifty Four Lakhs Fifty Eight Thousand Five Hundred Sixty One) only</t>
  </si>
  <si>
    <t>2024-25/Stage IV PS/12</t>
  </si>
  <si>
    <t>11.04.2025</t>
  </si>
  <si>
    <t>11.05.2025</t>
  </si>
  <si>
    <t>March - 2025</t>
  </si>
  <si>
    <t>from 01.03.2025 (00:00:00) to 31.03.2025 (24:00:00)</t>
  </si>
  <si>
    <t>(Rupees Four Crore Seventy Three Lakhs Sixty Six Thousand Seven Hundred Forty One) only</t>
  </si>
  <si>
    <t>(Rupees Four Crore Seventy Five Lakhs Thirteen Thousand Eight Hundred Eighty) only</t>
  </si>
  <si>
    <t>Approved AFC for MLHEP (2023-24) For ECR</t>
  </si>
  <si>
    <t>Actual ECR Billed for MLHEP (2023-24)</t>
  </si>
  <si>
    <t>Under Recovery</t>
  </si>
  <si>
    <t>Month</t>
  </si>
  <si>
    <t>Design Energy</t>
  </si>
  <si>
    <t>Aux Consuption</t>
  </si>
  <si>
    <t>Actual Generation in 2023-24</t>
  </si>
  <si>
    <t>AFC Approved</t>
  </si>
  <si>
    <t>AFC*0.5*10</t>
  </si>
  <si>
    <t>DE*((100-Aux)/100)</t>
  </si>
  <si>
    <t>ECR</t>
  </si>
  <si>
    <t>DE*((100-Aux)/100)-Revised</t>
  </si>
  <si>
    <t>Revised ECR</t>
  </si>
  <si>
    <t xml:space="preserve">Salebale Energy 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</si>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</sst>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&quot;₹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b/>
      <i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/>
    <xf numFmtId="0" fontId="3" fillId="0" borderId="2" xfId="0" applyFont="1" applyBorder="1"/>
    <xf numFmtId="0" fontId="6" fillId="0" borderId="0" xfId="0" applyFont="1" applyAlignment="1">
      <alignment horizontal="center"/>
    </xf>
    <xf numFmtId="2" fontId="1" fillId="0" borderId="0" xfId="0" applyNumberFormat="1" applyFont="1"/>
    <xf numFmtId="164" fontId="6" fillId="0" borderId="0" xfId="0" applyNumberFormat="1" applyFont="1" applyAlignment="1">
      <alignment horizontal="center" vertical="center"/>
    </xf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2" fontId="8" fillId="0" borderId="0" xfId="0" applyNumberFormat="1" applyFont="1"/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/>
    <xf numFmtId="2" fontId="3" fillId="0" borderId="0" xfId="0" applyNumberFormat="1" applyFont="1"/>
    <xf numFmtId="2" fontId="6" fillId="0" borderId="0" xfId="0" applyNumberFormat="1" applyFont="1" applyAlignment="1">
      <alignment horizontal="left"/>
    </xf>
    <xf numFmtId="0" fontId="2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/>
    <xf numFmtId="0" fontId="0" fillId="0" borderId="11" xfId="0" applyBorder="1"/>
    <xf numFmtId="2" fontId="0" fillId="0" borderId="12" xfId="0" applyNumberFormat="1" applyBorder="1"/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wrapText="1"/>
    </xf>
    <xf numFmtId="0" fontId="13" fillId="2" borderId="15" xfId="0" applyFont="1" applyFill="1" applyBorder="1" applyAlignment="1">
      <alignment horizontal="center" vertical="center" wrapText="1"/>
    </xf>
    <xf numFmtId="17" fontId="0" fillId="0" borderId="1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2" fontId="0" fillId="0" borderId="2" xfId="0" applyNumberFormat="1" applyBorder="1"/>
    <xf numFmtId="2" fontId="0" fillId="0" borderId="17" xfId="0" applyNumberFormat="1" applyBorder="1"/>
    <xf numFmtId="17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64" fontId="0" fillId="0" borderId="19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0" xfId="0" applyNumberFormat="1"/>
    <xf numFmtId="0" fontId="9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5" fillId="0" borderId="0" xfId="1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08AA7399-4464-4238-8AC9-643B9653D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7BAD7C4B-828A-47DF-BB81-2D6C51EF1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48EA6435-FB68-4CA8-8CA2-5C2B3B700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42D9149B-B481-482C-B1DA-47DB785FC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BBAD9D84-305E-4C5E-8DEA-FEED9A42C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BAE7F7C2-D281-4776-8114-22764868D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87E6E8C-8A57-4D09-B557-502CC2213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68A32026-2282-4728-8FA7-C3E40D8D6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C23C1A5F-4C8A-444A-8DD2-071B64ACC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E17F61F3-6173-406A-9A92-95CB5E9F6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BFDF8B17-7EEA-4438-A239-CB3CA01F1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5008D466-89F4-4D4A-B4E8-AB4ABBD17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2E086BDD-3646-4B91-B435-0F46E88DC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3E50E306-9868-4017-8AA2-F93BF8B48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4A977E65-BDD5-4C43-AB8E-903A713DA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CFAA339-06FE-4801-BDE4-C061A507D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3BB1C313-2FC7-4A15-8C46-2FC84116E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901FB967-AED5-42E6-96A8-271726997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DE978620-D9EA-4C7D-8B7A-F2E0FB782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1F14703D-F508-49B0-BF68-38D0C1E68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E01CEE1C-957B-407B-9C79-595F4EA88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67E00BE-D16D-4CFF-BD57-272C480D2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2B4BE3EB-C710-44A2-AB24-D4E8FB1A0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E300E161-1420-4C90-AB89-F68092C95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764E9969-5B6B-4D17-8302-F5FEA57B6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19B4E3BA-BF55-4E7A-922F-CD51575EF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261964E7-72A9-4C5A-B6D2-FCBA8EF73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139A30C-6B92-46B5-A7DB-52B748C44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4F5DD3ED-3377-4BEC-8F30-192D7B8D0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92E922BC-8827-45C5-9A47-8CE594C72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50B76B43-D0BE-4A65-8C73-387EC523B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9FDEC83D-1AE9-42E0-B2F6-D26930A5C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DEABDA66-C1A1-4AF0-9EE2-DB12D8B19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5DD42DE7-DB63-455F-9B4B-09E77DE0D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F3FD9089-D891-4777-86E2-6DBF789F4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0</xdr:row>
      <xdr:rowOff>9525</xdr:rowOff>
    </xdr:from>
    <xdr:to>
      <xdr:col>1</xdr:col>
      <xdr:colOff>885825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4A4465A3-41D4-4733-88C8-9BEF9262E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9048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Generation/Working%20For%20Shor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2"/>
      <sheetName val="Sheet7"/>
      <sheetName val="MLHEP"/>
      <sheetName val="NUHEP"/>
      <sheetName val="Umiam Stage I"/>
      <sheetName val="Umiam Stage II"/>
      <sheetName val="Umiam Stage III"/>
      <sheetName val="Umiam Stage IV"/>
    </sheetNames>
    <sheetDataSet>
      <sheetData sheetId="0">
        <row r="6">
          <cell r="H6">
            <v>462.92039800000003</v>
          </cell>
        </row>
        <row r="11">
          <cell r="H11">
            <v>207.38999999999996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10" workbookViewId="0">
      <selection activeCell="E10" sqref="E10:E21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38" t="s">
        <v>122</v>
      </c>
      <c r="B2" s="39">
        <f>133.88/2</f>
        <v>66.94</v>
      </c>
    </row>
    <row r="3" spans="1:16" x14ac:dyDescent="0.35">
      <c r="A3" s="40" t="s">
        <v>123</v>
      </c>
      <c r="B3" s="41">
        <v>47.04</v>
      </c>
    </row>
    <row r="4" spans="1:16" ht="15" thickBot="1" x14ac:dyDescent="0.4">
      <c r="A4" s="42" t="s">
        <v>124</v>
      </c>
      <c r="B4" s="43">
        <f>B2-B3</f>
        <v>19.899999999999999</v>
      </c>
    </row>
    <row r="8" spans="1:16" ht="15" thickBot="1" x14ac:dyDescent="0.4"/>
    <row r="9" spans="1:16" ht="72.5" x14ac:dyDescent="0.35">
      <c r="B9" s="44" t="s">
        <v>125</v>
      </c>
      <c r="C9" s="45" t="s">
        <v>126</v>
      </c>
      <c r="D9" s="46" t="s">
        <v>127</v>
      </c>
      <c r="E9" s="46" t="s">
        <v>128</v>
      </c>
      <c r="F9" s="46" t="s">
        <v>129</v>
      </c>
      <c r="G9" s="47" t="s">
        <v>130</v>
      </c>
      <c r="H9" s="46" t="s">
        <v>131</v>
      </c>
      <c r="I9" s="46" t="s">
        <v>132</v>
      </c>
      <c r="J9" s="46" t="s">
        <v>133</v>
      </c>
      <c r="K9" s="46" t="s">
        <v>134</v>
      </c>
      <c r="L9" s="46" t="s">
        <v>135</v>
      </c>
      <c r="M9" s="46" t="s">
        <v>136</v>
      </c>
      <c r="N9" s="46" t="s">
        <v>137</v>
      </c>
      <c r="O9" s="46" t="s">
        <v>138</v>
      </c>
      <c r="P9" s="48" t="s">
        <v>139</v>
      </c>
    </row>
    <row r="10" spans="1:16" x14ac:dyDescent="0.35">
      <c r="B10" s="49">
        <v>45383</v>
      </c>
      <c r="C10" s="50">
        <v>207</v>
      </c>
      <c r="D10" s="51">
        <v>1.5</v>
      </c>
      <c r="E10" s="53">
        <f>'[1]Summary 2'!$H$11</f>
        <v>207.38999999999996</v>
      </c>
      <c r="F10" s="51">
        <v>78.72</v>
      </c>
      <c r="G10" s="51">
        <f t="shared" ref="G10:G21" si="0">F10*0.5*10</f>
        <v>393.6</v>
      </c>
      <c r="H10" s="51">
        <f>C10*((100-D10)/100)</f>
        <v>203.89500000000001</v>
      </c>
      <c r="I10" s="52">
        <f t="shared" ref="I10:I21" si="1">G10/H10</f>
        <v>1.9304053556977856</v>
      </c>
      <c r="J10" s="53">
        <f>E10*((100-D10)/100)</f>
        <v>204.27914999999996</v>
      </c>
      <c r="K10" s="54">
        <f t="shared" ref="K10:K21" si="2">G10/J10</f>
        <v>1.9267751995247684</v>
      </c>
      <c r="L10" s="55">
        <f>'April,24'!D12/10^6</f>
        <v>4.6528406599999999</v>
      </c>
      <c r="M10" s="55">
        <f t="shared" ref="M10:M21" si="3">I10*L10/10</f>
        <v>0.89818685292724199</v>
      </c>
      <c r="N10" s="55">
        <f t="shared" ref="N10:N21" si="4">K10*L10/10</f>
        <v>0.89649779910284555</v>
      </c>
      <c r="O10" s="55">
        <f t="shared" ref="O10:O21" si="5">N10-M10</f>
        <v>-1.6890538243964359E-3</v>
      </c>
      <c r="P10" s="56">
        <f>SUM($O$10:O10)</f>
        <v>-1.6890538243964359E-3</v>
      </c>
    </row>
    <row r="11" spans="1:16" x14ac:dyDescent="0.35">
      <c r="B11" s="49">
        <v>45413</v>
      </c>
      <c r="C11" s="50">
        <v>207</v>
      </c>
      <c r="D11" s="51">
        <v>1.5</v>
      </c>
      <c r="E11" s="53">
        <f>'[1]Summary 2'!$H$11</f>
        <v>207.38999999999996</v>
      </c>
      <c r="F11" s="51">
        <v>78.72</v>
      </c>
      <c r="G11" s="51">
        <f t="shared" si="0"/>
        <v>393.6</v>
      </c>
      <c r="H11" s="51">
        <f t="shared" ref="H11:H21" si="6">C11*((100-D11)/100)</f>
        <v>203.89500000000001</v>
      </c>
      <c r="I11" s="52">
        <f t="shared" si="1"/>
        <v>1.9304053556977856</v>
      </c>
      <c r="J11" s="53">
        <f t="shared" ref="J11:J21" si="7">E11*((100-D11)/100)</f>
        <v>204.27914999999996</v>
      </c>
      <c r="K11" s="54">
        <f t="shared" si="2"/>
        <v>1.9267751995247684</v>
      </c>
      <c r="L11" s="55">
        <f>'May,24'!D12/10^6</f>
        <v>15.048276880000001</v>
      </c>
      <c r="M11" s="55">
        <f t="shared" si="3"/>
        <v>2.9049274283175164</v>
      </c>
      <c r="N11" s="55">
        <f t="shared" si="4"/>
        <v>2.8994646687965959</v>
      </c>
      <c r="O11" s="55">
        <f t="shared" si="5"/>
        <v>-5.4627595209204571E-3</v>
      </c>
      <c r="P11" s="56">
        <f>SUM($O$10:O11)</f>
        <v>-7.1518133453168931E-3</v>
      </c>
    </row>
    <row r="12" spans="1:16" x14ac:dyDescent="0.35">
      <c r="B12" s="49">
        <v>45444</v>
      </c>
      <c r="C12" s="50">
        <v>207</v>
      </c>
      <c r="D12" s="51">
        <v>1.5</v>
      </c>
      <c r="E12" s="53">
        <f>'[1]Summary 2'!$H$11</f>
        <v>207.38999999999996</v>
      </c>
      <c r="F12" s="51">
        <v>78.72</v>
      </c>
      <c r="G12" s="51">
        <f t="shared" si="0"/>
        <v>393.6</v>
      </c>
      <c r="H12" s="51">
        <f t="shared" si="6"/>
        <v>203.89500000000001</v>
      </c>
      <c r="I12" s="52">
        <f t="shared" si="1"/>
        <v>1.9304053556977856</v>
      </c>
      <c r="J12" s="53">
        <f t="shared" si="7"/>
        <v>204.27914999999996</v>
      </c>
      <c r="K12" s="54">
        <f t="shared" si="2"/>
        <v>1.9267751995247684</v>
      </c>
      <c r="L12" s="55">
        <f>'June,24'!D12/10^6</f>
        <v>20.909625819999999</v>
      </c>
      <c r="M12" s="55">
        <f t="shared" si="3"/>
        <v>4.0364053668564699</v>
      </c>
      <c r="N12" s="55">
        <f t="shared" si="4"/>
        <v>4.0288148461318745</v>
      </c>
      <c r="O12" s="55">
        <f t="shared" si="5"/>
        <v>-7.5905207245954287E-3</v>
      </c>
      <c r="P12" s="56">
        <f>SUM($O$10:O12)</f>
        <v>-1.4742334069912322E-2</v>
      </c>
    </row>
    <row r="13" spans="1:16" x14ac:dyDescent="0.35">
      <c r="B13" s="49">
        <v>45474</v>
      </c>
      <c r="C13" s="50">
        <v>207</v>
      </c>
      <c r="D13" s="51">
        <v>1.5</v>
      </c>
      <c r="E13" s="53">
        <f>'[1]Summary 2'!$H$11</f>
        <v>207.38999999999996</v>
      </c>
      <c r="F13" s="51">
        <v>78.72</v>
      </c>
      <c r="G13" s="51">
        <f t="shared" si="0"/>
        <v>393.6</v>
      </c>
      <c r="H13" s="51">
        <f t="shared" si="6"/>
        <v>203.89500000000001</v>
      </c>
      <c r="I13" s="52">
        <f t="shared" si="1"/>
        <v>1.9304053556977856</v>
      </c>
      <c r="J13" s="53">
        <f t="shared" si="7"/>
        <v>204.27914999999996</v>
      </c>
      <c r="K13" s="54">
        <f t="shared" si="2"/>
        <v>1.9267751995247684</v>
      </c>
      <c r="L13" s="55">
        <f>'July, 24'!D12/10^6</f>
        <v>21.378141420000002</v>
      </c>
      <c r="M13" s="55">
        <f t="shared" si="3"/>
        <v>4.1268478692032664</v>
      </c>
      <c r="N13" s="55">
        <f t="shared" si="4"/>
        <v>4.1190872699989223</v>
      </c>
      <c r="O13" s="55">
        <f t="shared" si="5"/>
        <v>-7.7605992043441319E-3</v>
      </c>
      <c r="P13" s="56">
        <f>SUM($O$10:O13)</f>
        <v>-2.2502933274256454E-2</v>
      </c>
    </row>
    <row r="14" spans="1:16" x14ac:dyDescent="0.35">
      <c r="B14" s="49">
        <v>45505</v>
      </c>
      <c r="C14" s="50">
        <v>207</v>
      </c>
      <c r="D14" s="51">
        <v>1.5</v>
      </c>
      <c r="E14" s="53">
        <f>'[1]Summary 2'!$H$11</f>
        <v>207.38999999999996</v>
      </c>
      <c r="F14" s="51">
        <v>78.72</v>
      </c>
      <c r="G14" s="51">
        <f t="shared" si="0"/>
        <v>393.6</v>
      </c>
      <c r="H14" s="51">
        <f t="shared" si="6"/>
        <v>203.89500000000001</v>
      </c>
      <c r="I14" s="52">
        <f t="shared" si="1"/>
        <v>1.9304053556977856</v>
      </c>
      <c r="J14" s="53">
        <f t="shared" si="7"/>
        <v>204.27914999999996</v>
      </c>
      <c r="K14" s="54">
        <f t="shared" si="2"/>
        <v>1.9267751995247684</v>
      </c>
      <c r="L14" s="55">
        <f>'August, 24'!D12/10^6</f>
        <v>18.218264319999999</v>
      </c>
      <c r="M14" s="55">
        <f t="shared" si="3"/>
        <v>3.5168635014845875</v>
      </c>
      <c r="N14" s="55">
        <f t="shared" si="4"/>
        <v>3.5102499870162966</v>
      </c>
      <c r="O14" s="55">
        <f t="shared" si="5"/>
        <v>-6.6135144682908376E-3</v>
      </c>
      <c r="P14" s="56">
        <f>SUM($O$10:O14)</f>
        <v>-2.9116447742547291E-2</v>
      </c>
    </row>
    <row r="15" spans="1:16" x14ac:dyDescent="0.35">
      <c r="B15" s="49">
        <v>45536</v>
      </c>
      <c r="C15" s="50">
        <v>207</v>
      </c>
      <c r="D15" s="51">
        <v>1.5</v>
      </c>
      <c r="E15" s="53">
        <f>'[1]Summary 2'!$H$11</f>
        <v>207.38999999999996</v>
      </c>
      <c r="F15" s="51">
        <v>78.72</v>
      </c>
      <c r="G15" s="51">
        <f t="shared" si="0"/>
        <v>393.6</v>
      </c>
      <c r="H15" s="51">
        <f t="shared" si="6"/>
        <v>203.89500000000001</v>
      </c>
      <c r="I15" s="52">
        <f t="shared" si="1"/>
        <v>1.9304053556977856</v>
      </c>
      <c r="J15" s="53">
        <f t="shared" si="7"/>
        <v>204.27914999999996</v>
      </c>
      <c r="K15" s="54">
        <f t="shared" si="2"/>
        <v>1.9267751995247684</v>
      </c>
      <c r="L15" s="55">
        <f>'September, 24'!D12/10^6</f>
        <v>21.25969568</v>
      </c>
      <c r="M15" s="55">
        <f t="shared" si="3"/>
        <v>4.1039830401177078</v>
      </c>
      <c r="N15" s="55">
        <f t="shared" si="4"/>
        <v>4.0962654385667854</v>
      </c>
      <c r="O15" s="55">
        <f t="shared" si="5"/>
        <v>-7.7176015509223816E-3</v>
      </c>
      <c r="P15" s="56">
        <f>SUM($O$10:O15)</f>
        <v>-3.6834049293469673E-2</v>
      </c>
    </row>
    <row r="16" spans="1:16" x14ac:dyDescent="0.35">
      <c r="B16" s="49">
        <v>45566</v>
      </c>
      <c r="C16" s="50">
        <v>207</v>
      </c>
      <c r="D16" s="51">
        <v>1.5</v>
      </c>
      <c r="E16" s="53">
        <f>'[1]Summary 2'!$H$11</f>
        <v>207.38999999999996</v>
      </c>
      <c r="F16" s="51">
        <v>78.72</v>
      </c>
      <c r="G16" s="51">
        <f t="shared" si="0"/>
        <v>393.6</v>
      </c>
      <c r="H16" s="51">
        <f t="shared" si="6"/>
        <v>203.89500000000001</v>
      </c>
      <c r="I16" s="52">
        <f t="shared" si="1"/>
        <v>1.9304053556977856</v>
      </c>
      <c r="J16" s="53">
        <f t="shared" si="7"/>
        <v>204.27914999999996</v>
      </c>
      <c r="K16" s="54">
        <f t="shared" si="2"/>
        <v>1.9267751995247684</v>
      </c>
      <c r="L16" s="55">
        <f>'October, 24'!D12/10^6</f>
        <v>14.0527104</v>
      </c>
      <c r="M16" s="55">
        <f t="shared" si="3"/>
        <v>2.7127427418229972</v>
      </c>
      <c r="N16" s="55">
        <f t="shared" si="4"/>
        <v>2.7076413884823789</v>
      </c>
      <c r="O16" s="55">
        <f t="shared" si="5"/>
        <v>-5.101353340618342E-3</v>
      </c>
      <c r="P16" s="56">
        <f>SUM($O$10:O16)</f>
        <v>-4.1935402634088015E-2</v>
      </c>
    </row>
    <row r="17" spans="2:16" x14ac:dyDescent="0.35">
      <c r="B17" s="49">
        <v>45597</v>
      </c>
      <c r="C17" s="50">
        <v>207</v>
      </c>
      <c r="D17" s="51">
        <v>1.5</v>
      </c>
      <c r="E17" s="53">
        <f>'[1]Summary 2'!$H$11</f>
        <v>207.38999999999996</v>
      </c>
      <c r="F17" s="51">
        <v>78.72</v>
      </c>
      <c r="G17" s="51">
        <f t="shared" si="0"/>
        <v>393.6</v>
      </c>
      <c r="H17" s="51">
        <f t="shared" si="6"/>
        <v>203.89500000000001</v>
      </c>
      <c r="I17" s="52">
        <f t="shared" si="1"/>
        <v>1.9304053556977856</v>
      </c>
      <c r="J17" s="53">
        <f t="shared" si="7"/>
        <v>204.27914999999996</v>
      </c>
      <c r="K17" s="54">
        <f t="shared" si="2"/>
        <v>1.9267751995247684</v>
      </c>
      <c r="L17" s="55">
        <f>'November, 24'!D12/10^6</f>
        <v>3.8836847999999997</v>
      </c>
      <c r="M17" s="55">
        <f t="shared" si="3"/>
        <v>0.74970859377620824</v>
      </c>
      <c r="N17" s="55">
        <f t="shared" si="4"/>
        <v>0.7482987555411309</v>
      </c>
      <c r="O17" s="55">
        <f t="shared" si="5"/>
        <v>-1.4098382350773431E-3</v>
      </c>
      <c r="P17" s="56">
        <f>SUM($O$10:O17)</f>
        <v>-4.3345240869165358E-2</v>
      </c>
    </row>
    <row r="18" spans="2:16" x14ac:dyDescent="0.35">
      <c r="B18" s="49">
        <v>45627</v>
      </c>
      <c r="C18" s="50">
        <v>207</v>
      </c>
      <c r="D18" s="51">
        <v>1.5</v>
      </c>
      <c r="E18" s="53">
        <f>'[1]Summary 2'!$H$11</f>
        <v>207.38999999999996</v>
      </c>
      <c r="F18" s="51">
        <v>78.72</v>
      </c>
      <c r="G18" s="51">
        <f t="shared" si="0"/>
        <v>393.6</v>
      </c>
      <c r="H18" s="51">
        <f t="shared" si="6"/>
        <v>203.89500000000001</v>
      </c>
      <c r="I18" s="52">
        <f t="shared" si="1"/>
        <v>1.9304053556977856</v>
      </c>
      <c r="J18" s="53">
        <f t="shared" si="7"/>
        <v>204.27914999999996</v>
      </c>
      <c r="K18" s="54">
        <f t="shared" si="2"/>
        <v>1.9267751995247684</v>
      </c>
      <c r="L18" s="55">
        <f>'December, 24'!D12/10^6</f>
        <v>5.3227124999999997</v>
      </c>
      <c r="M18" s="55">
        <f t="shared" si="3"/>
        <v>1.0274992716839548</v>
      </c>
      <c r="N18" s="55">
        <f t="shared" si="4"/>
        <v>1.0255670439200479</v>
      </c>
      <c r="O18" s="55">
        <f t="shared" si="5"/>
        <v>-1.9322277639068908E-3</v>
      </c>
      <c r="P18" s="56">
        <f>SUM($O$10:O18)</f>
        <v>-4.5277468633072249E-2</v>
      </c>
    </row>
    <row r="19" spans="2:16" x14ac:dyDescent="0.35">
      <c r="B19" s="49">
        <v>45658</v>
      </c>
      <c r="C19" s="50">
        <v>207</v>
      </c>
      <c r="D19" s="51">
        <v>1.5</v>
      </c>
      <c r="E19" s="53">
        <f>'[1]Summary 2'!$H$11</f>
        <v>207.38999999999996</v>
      </c>
      <c r="F19" s="51">
        <v>78.72</v>
      </c>
      <c r="G19" s="51">
        <f t="shared" si="0"/>
        <v>393.6</v>
      </c>
      <c r="H19" s="51">
        <f t="shared" si="6"/>
        <v>203.89500000000001</v>
      </c>
      <c r="I19" s="52">
        <f t="shared" si="1"/>
        <v>1.9304053556977856</v>
      </c>
      <c r="J19" s="53">
        <f t="shared" si="7"/>
        <v>204.27914999999996</v>
      </c>
      <c r="K19" s="54">
        <f t="shared" si="2"/>
        <v>1.9267751995247684</v>
      </c>
      <c r="L19" s="55">
        <f>'January, 25'!D12/10^6</f>
        <v>8.5571597399999995</v>
      </c>
      <c r="M19" s="55">
        <f t="shared" si="3"/>
        <v>1.651878699165747</v>
      </c>
      <c r="N19" s="55">
        <f t="shared" si="4"/>
        <v>1.6487723165403814</v>
      </c>
      <c r="O19" s="55">
        <f t="shared" si="5"/>
        <v>-3.1063826253656668E-3</v>
      </c>
      <c r="P19" s="56">
        <f>SUM($O$10:O19)</f>
        <v>-4.8383851258437915E-2</v>
      </c>
    </row>
    <row r="20" spans="2:16" x14ac:dyDescent="0.35">
      <c r="B20" s="49">
        <v>45689</v>
      </c>
      <c r="C20" s="50">
        <v>207</v>
      </c>
      <c r="D20" s="51">
        <v>1.5</v>
      </c>
      <c r="E20" s="53">
        <f>'[1]Summary 2'!$H$11</f>
        <v>207.38999999999996</v>
      </c>
      <c r="F20" s="51">
        <v>78.72</v>
      </c>
      <c r="G20" s="51">
        <f t="shared" si="0"/>
        <v>393.6</v>
      </c>
      <c r="H20" s="51">
        <f t="shared" si="6"/>
        <v>203.89500000000001</v>
      </c>
      <c r="I20" s="52">
        <f t="shared" si="1"/>
        <v>1.9304053556977856</v>
      </c>
      <c r="J20" s="53">
        <f t="shared" si="7"/>
        <v>204.27914999999996</v>
      </c>
      <c r="K20" s="54">
        <f t="shared" si="2"/>
        <v>1.9267751995247684</v>
      </c>
      <c r="L20" s="55">
        <f>'February, 25'!D12/10^6</f>
        <v>6.55884</v>
      </c>
      <c r="M20" s="55">
        <f t="shared" si="3"/>
        <v>1.2661219863164865</v>
      </c>
      <c r="N20" s="55">
        <f t="shared" si="4"/>
        <v>1.2637410249651031</v>
      </c>
      <c r="O20" s="55">
        <f t="shared" si="5"/>
        <v>-2.3809613513834371E-3</v>
      </c>
      <c r="P20" s="56">
        <f>SUM($O$10:O20)</f>
        <v>-5.0764812609821353E-2</v>
      </c>
    </row>
    <row r="21" spans="2:16" ht="15" thickBot="1" x14ac:dyDescent="0.4">
      <c r="B21" s="57">
        <v>45717</v>
      </c>
      <c r="C21" s="58">
        <v>207</v>
      </c>
      <c r="D21" s="59">
        <v>1.5</v>
      </c>
      <c r="E21" s="61">
        <f>'[1]Summary 2'!$H$11</f>
        <v>207.38999999999996</v>
      </c>
      <c r="F21" s="59">
        <v>78.72</v>
      </c>
      <c r="G21" s="59">
        <f t="shared" si="0"/>
        <v>393.6</v>
      </c>
      <c r="H21" s="59">
        <f t="shared" si="6"/>
        <v>203.89500000000001</v>
      </c>
      <c r="I21" s="60">
        <f t="shared" si="1"/>
        <v>1.9304053556977856</v>
      </c>
      <c r="J21" s="61">
        <f t="shared" si="7"/>
        <v>204.27914999999996</v>
      </c>
      <c r="K21" s="62">
        <f t="shared" si="2"/>
        <v>1.9267751995247684</v>
      </c>
      <c r="L21" s="63">
        <f>'March,25'!D12/10^6</f>
        <v>7.62377211</v>
      </c>
      <c r="M21" s="63">
        <f t="shared" si="3"/>
        <v>1.4716970511763408</v>
      </c>
      <c r="N21" s="63">
        <f t="shared" si="4"/>
        <v>1.4689295028376614</v>
      </c>
      <c r="O21" s="63">
        <f t="shared" si="5"/>
        <v>-2.7675483386793154E-3</v>
      </c>
      <c r="P21" s="64">
        <f>SUM($O$10:O21)</f>
        <v>-5.3532360948500668E-2</v>
      </c>
    </row>
    <row r="22" spans="2:16" x14ac:dyDescent="0.35">
      <c r="O22" s="65">
        <f>SUM(O10:O21)</f>
        <v>-5.3532360948500668E-2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N17" sqref="N17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78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94</v>
      </c>
      <c r="D8" s="6"/>
      <c r="E8" s="5" t="s">
        <v>8</v>
      </c>
      <c r="F8" s="7" t="s">
        <v>95</v>
      </c>
      <c r="G8" s="8"/>
      <c r="H8" s="9"/>
      <c r="I8" s="9"/>
      <c r="J8" s="5" t="s">
        <v>9</v>
      </c>
      <c r="K8" s="7" t="s">
        <v>96</v>
      </c>
    </row>
    <row r="9" spans="1:13" ht="23.25" customHeight="1" x14ac:dyDescent="0.35">
      <c r="A9" s="72" t="s">
        <v>10</v>
      </c>
      <c r="B9" s="72"/>
      <c r="C9" s="73" t="s">
        <v>97</v>
      </c>
      <c r="D9" s="74"/>
      <c r="E9" s="10" t="s">
        <v>12</v>
      </c>
      <c r="F9" s="11"/>
      <c r="G9" s="75" t="s">
        <v>98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5322712.5</v>
      </c>
      <c r="E12" s="17">
        <v>1.93</v>
      </c>
      <c r="F12" s="18">
        <f>(C12*0.5)/12</f>
        <v>32800000</v>
      </c>
      <c r="G12" s="18">
        <f>D12*E12</f>
        <v>10272835.125</v>
      </c>
      <c r="H12" s="18">
        <f>G12*(1/100)</f>
        <v>102728.35125000001</v>
      </c>
      <c r="I12" s="18">
        <f>G12-H12</f>
        <v>10170106.77375</v>
      </c>
      <c r="J12" s="18">
        <f>F12+I12</f>
        <v>42970106.77375</v>
      </c>
      <c r="K12" s="18">
        <f>F12+G12</f>
        <v>43072835.125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42970107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99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43072835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100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86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M20" sqref="M20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78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101</v>
      </c>
      <c r="D8" s="6"/>
      <c r="E8" s="5" t="s">
        <v>8</v>
      </c>
      <c r="F8" s="7" t="s">
        <v>102</v>
      </c>
      <c r="G8" s="8"/>
      <c r="H8" s="9"/>
      <c r="I8" s="9"/>
      <c r="J8" s="5" t="s">
        <v>9</v>
      </c>
      <c r="K8" s="7" t="s">
        <v>103</v>
      </c>
    </row>
    <row r="9" spans="1:13" ht="23.25" customHeight="1" x14ac:dyDescent="0.35">
      <c r="A9" s="72" t="s">
        <v>10</v>
      </c>
      <c r="B9" s="72"/>
      <c r="C9" s="73" t="s">
        <v>104</v>
      </c>
      <c r="D9" s="74"/>
      <c r="E9" s="10" t="s">
        <v>12</v>
      </c>
      <c r="F9" s="11"/>
      <c r="G9" s="75" t="s">
        <v>105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8557159.7400000002</v>
      </c>
      <c r="E12" s="17">
        <v>1.93</v>
      </c>
      <c r="F12" s="18">
        <f>(C12*0.5)/12</f>
        <v>32800000</v>
      </c>
      <c r="G12" s="18">
        <f>D12*E12</f>
        <v>16515318.2982</v>
      </c>
      <c r="H12" s="18">
        <f>G12*(1/100)</f>
        <v>165153.182982</v>
      </c>
      <c r="I12" s="18">
        <f>G12-H12</f>
        <v>16350165.115218</v>
      </c>
      <c r="J12" s="18">
        <f>F12+I12</f>
        <v>49150165.115217999</v>
      </c>
      <c r="K12" s="18">
        <f>F12+G12</f>
        <v>49315318.298199996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49150165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106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49315318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107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86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M21" sqref="M21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78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108</v>
      </c>
      <c r="D8" s="6"/>
      <c r="E8" s="5" t="s">
        <v>8</v>
      </c>
      <c r="F8" s="7" t="s">
        <v>109</v>
      </c>
      <c r="G8" s="8"/>
      <c r="H8" s="9"/>
      <c r="I8" s="9"/>
      <c r="J8" s="5" t="s">
        <v>9</v>
      </c>
      <c r="K8" s="7" t="s">
        <v>110</v>
      </c>
    </row>
    <row r="9" spans="1:13" ht="23.25" customHeight="1" x14ac:dyDescent="0.35">
      <c r="A9" s="72" t="s">
        <v>10</v>
      </c>
      <c r="B9" s="72"/>
      <c r="C9" s="73" t="s">
        <v>111</v>
      </c>
      <c r="D9" s="74"/>
      <c r="E9" s="10" t="s">
        <v>12</v>
      </c>
      <c r="F9" s="11"/>
      <c r="G9" s="75" t="s">
        <v>112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6558840</v>
      </c>
      <c r="E12" s="17">
        <v>1.93</v>
      </c>
      <c r="F12" s="18">
        <f>(C12*0.5)/12</f>
        <v>32800000</v>
      </c>
      <c r="G12" s="18">
        <f>D12*E12</f>
        <v>12658561.199999999</v>
      </c>
      <c r="H12" s="18">
        <f>G12*(1/100)</f>
        <v>126585.61199999999</v>
      </c>
      <c r="I12" s="18">
        <f>G12-H12</f>
        <v>12531975.588</v>
      </c>
      <c r="J12" s="18">
        <f>F12+I12</f>
        <v>45331975.588</v>
      </c>
      <c r="K12" s="18">
        <f>F12+G12</f>
        <v>45458561.200000003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45331976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113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45458561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114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86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M19" sqref="M19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78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115</v>
      </c>
      <c r="D8" s="6"/>
      <c r="E8" s="5" t="s">
        <v>8</v>
      </c>
      <c r="F8" s="7" t="s">
        <v>116</v>
      </c>
      <c r="G8" s="8"/>
      <c r="H8" s="9"/>
      <c r="I8" s="9"/>
      <c r="J8" s="5" t="s">
        <v>9</v>
      </c>
      <c r="K8" s="7" t="s">
        <v>117</v>
      </c>
    </row>
    <row r="9" spans="1:13" ht="23.25" customHeight="1" x14ac:dyDescent="0.35">
      <c r="A9" s="72" t="s">
        <v>10</v>
      </c>
      <c r="B9" s="72"/>
      <c r="C9" s="73" t="s">
        <v>118</v>
      </c>
      <c r="D9" s="74"/>
      <c r="E9" s="10" t="s">
        <v>12</v>
      </c>
      <c r="F9" s="11"/>
      <c r="G9" s="75" t="s">
        <v>119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7623772.1100000003</v>
      </c>
      <c r="E12" s="17">
        <v>1.93</v>
      </c>
      <c r="F12" s="18">
        <f>(C12*0.5)/12</f>
        <v>32800000</v>
      </c>
      <c r="G12" s="18">
        <f>D12*E12</f>
        <v>14713880.1723</v>
      </c>
      <c r="H12" s="18">
        <f>G12*(1/100)</f>
        <v>147138.80172300001</v>
      </c>
      <c r="I12" s="18">
        <f>G12-H12</f>
        <v>14566741.370577</v>
      </c>
      <c r="J12" s="18">
        <f>F12+I12</f>
        <v>47366741.370577</v>
      </c>
      <c r="K12" s="18">
        <f>F12+G12</f>
        <v>47513880.172299996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47366741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120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47513880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121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86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P10" sqref="P10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5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7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3.25" customHeight="1" x14ac:dyDescent="0.35">
      <c r="A9" s="72" t="s">
        <v>10</v>
      </c>
      <c r="B9" s="72"/>
      <c r="C9" s="73" t="s">
        <v>11</v>
      </c>
      <c r="D9" s="74"/>
      <c r="E9" s="10" t="s">
        <v>12</v>
      </c>
      <c r="F9" s="11"/>
      <c r="G9" s="75" t="s">
        <v>13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4652840.66</v>
      </c>
      <c r="E12" s="17">
        <v>1.93</v>
      </c>
      <c r="F12" s="18">
        <f>(C12*0.5)/12</f>
        <v>32800000</v>
      </c>
      <c r="G12" s="18">
        <f>D12*E12</f>
        <v>8979982.4737999998</v>
      </c>
      <c r="H12" s="18">
        <f>G12*(1/100)</f>
        <v>89799.824737999996</v>
      </c>
      <c r="I12" s="18">
        <f>G12-H12</f>
        <v>8890182.6490620002</v>
      </c>
      <c r="J12" s="18">
        <f>F12+I12</f>
        <v>41690182.649062</v>
      </c>
      <c r="K12" s="18">
        <f>F12+G12</f>
        <v>41779982.473800004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41690183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38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41779982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40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ht="14.5" x14ac:dyDescent="0.35">
      <c r="A29" s="3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R12" sqref="R12"/>
    </sheetView>
  </sheetViews>
  <sheetFormatPr defaultRowHeight="14.5" x14ac:dyDescent="0.35"/>
  <cols>
    <col min="2" max="2" width="18" customWidth="1"/>
    <col min="3" max="3" width="11.7265625" customWidth="1"/>
    <col min="4" max="4" width="11.81640625" customWidth="1"/>
    <col min="6" max="6" width="17.81640625" customWidth="1"/>
    <col min="7" max="7" width="12.26953125" customWidth="1"/>
    <col min="8" max="8" width="13.26953125" customWidth="1"/>
    <col min="9" max="9" width="12.54296875" customWidth="1"/>
    <col min="10" max="10" width="15.26953125" customWidth="1"/>
    <col min="11" max="11" width="16.1796875" customWidth="1"/>
  </cols>
  <sheetData>
    <row r="1" spans="1:11" x14ac:dyDescent="0.3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x14ac:dyDescent="0.3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x14ac:dyDescent="0.35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x14ac:dyDescent="0.35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1" x14ac:dyDescent="0.35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1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5">
      <c r="A7" s="79" t="s">
        <v>47</v>
      </c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1" x14ac:dyDescent="0.35">
      <c r="A8" s="5" t="s">
        <v>6</v>
      </c>
      <c r="B8" s="6"/>
      <c r="C8" s="5" t="s">
        <v>48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1" x14ac:dyDescent="0.35">
      <c r="A9" s="72" t="s">
        <v>10</v>
      </c>
      <c r="B9" s="72"/>
      <c r="C9" s="73" t="s">
        <v>49</v>
      </c>
      <c r="D9" s="74"/>
      <c r="E9" s="10" t="s">
        <v>12</v>
      </c>
      <c r="F9" s="11"/>
      <c r="G9" s="75" t="s">
        <v>50</v>
      </c>
      <c r="H9" s="76"/>
      <c r="I9" s="76"/>
      <c r="J9" s="77"/>
      <c r="K9" s="6"/>
    </row>
    <row r="10" spans="1:11" ht="70" x14ac:dyDescent="0.35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5">
      <c r="A12" s="12">
        <v>1</v>
      </c>
      <c r="B12" s="15" t="s">
        <v>36</v>
      </c>
      <c r="C12" s="12">
        <v>787200000</v>
      </c>
      <c r="D12" s="16">
        <v>15048276.880000001</v>
      </c>
      <c r="E12" s="17">
        <v>1.93</v>
      </c>
      <c r="F12" s="18">
        <f>(C12*0.5)/12</f>
        <v>32800000</v>
      </c>
      <c r="G12" s="18">
        <f>D12*E12</f>
        <v>29043174.378400002</v>
      </c>
      <c r="H12" s="18">
        <f>G12*(1/100)</f>
        <v>290431.74378400005</v>
      </c>
      <c r="I12" s="18">
        <f>G12-H12</f>
        <v>28752742.634616002</v>
      </c>
      <c r="J12" s="18">
        <f>F12+I12</f>
        <v>61552742.634616002</v>
      </c>
      <c r="K12" s="18">
        <f>F12+G12</f>
        <v>61843174.378399998</v>
      </c>
    </row>
    <row r="13" spans="1:11" x14ac:dyDescent="0.35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</row>
    <row r="15" spans="1:11" x14ac:dyDescent="0.35">
      <c r="A15" s="21"/>
      <c r="B15" s="3"/>
      <c r="C15" s="78" t="s">
        <v>37</v>
      </c>
      <c r="D15" s="78"/>
      <c r="E15" s="78"/>
      <c r="F15" s="28">
        <f>ROUND(J12,0)</f>
        <v>61552743</v>
      </c>
      <c r="G15" s="29"/>
      <c r="H15" s="4"/>
      <c r="I15" s="30"/>
      <c r="J15" s="31"/>
      <c r="K15" s="4"/>
    </row>
    <row r="16" spans="1:11" x14ac:dyDescent="0.35">
      <c r="A16" s="21"/>
      <c r="B16" s="3"/>
      <c r="C16" s="27"/>
      <c r="D16" s="27"/>
      <c r="E16" s="27"/>
      <c r="F16" s="32" t="s">
        <v>51</v>
      </c>
      <c r="G16" s="32"/>
      <c r="H16" s="4"/>
      <c r="I16" s="30"/>
      <c r="J16" s="31"/>
      <c r="K16" s="4"/>
    </row>
    <row r="17" spans="1:1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x14ac:dyDescent="0.35">
      <c r="A18" s="21"/>
      <c r="B18" s="3"/>
      <c r="C18" s="78" t="s">
        <v>39</v>
      </c>
      <c r="D18" s="78"/>
      <c r="E18" s="78"/>
      <c r="F18" s="28">
        <f>ROUND(K12,0)</f>
        <v>61843174</v>
      </c>
      <c r="G18" s="29"/>
      <c r="H18" s="4"/>
      <c r="I18" s="30"/>
      <c r="J18" s="31"/>
      <c r="K18" s="4"/>
    </row>
    <row r="19" spans="1:11" x14ac:dyDescent="0.35">
      <c r="A19" s="21"/>
      <c r="B19" s="3"/>
      <c r="C19" s="3"/>
      <c r="D19" s="22"/>
      <c r="E19" s="3"/>
      <c r="F19" s="32" t="s">
        <v>52</v>
      </c>
      <c r="G19" s="32"/>
      <c r="H19" s="4"/>
      <c r="I19" s="30"/>
      <c r="J19" s="31"/>
      <c r="K19" s="4"/>
    </row>
    <row r="20" spans="1:11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x14ac:dyDescent="0.35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M19" sqref="M19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9" t="s">
        <v>53</v>
      </c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3" ht="14.5" x14ac:dyDescent="0.35">
      <c r="A8" s="5" t="s">
        <v>6</v>
      </c>
      <c r="B8" s="6"/>
      <c r="C8" s="5" t="s">
        <v>54</v>
      </c>
      <c r="D8" s="6"/>
      <c r="E8" s="5" t="s">
        <v>8</v>
      </c>
      <c r="F8" s="7" t="s">
        <v>55</v>
      </c>
      <c r="G8" s="8"/>
      <c r="H8" s="9"/>
      <c r="I8" s="9"/>
      <c r="J8" s="5" t="s">
        <v>9</v>
      </c>
      <c r="K8" s="7" t="s">
        <v>56</v>
      </c>
    </row>
    <row r="9" spans="1:13" ht="23.25" customHeight="1" x14ac:dyDescent="0.35">
      <c r="A9" s="72" t="s">
        <v>10</v>
      </c>
      <c r="B9" s="72"/>
      <c r="C9" s="73" t="s">
        <v>57</v>
      </c>
      <c r="D9" s="74"/>
      <c r="E9" s="10" t="s">
        <v>12</v>
      </c>
      <c r="F9" s="11"/>
      <c r="G9" s="75" t="s">
        <v>58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20909625.82</v>
      </c>
      <c r="E12" s="17">
        <v>1.93</v>
      </c>
      <c r="F12" s="18">
        <f>(C12*0.5)/12</f>
        <v>32800000</v>
      </c>
      <c r="G12" s="18">
        <f>D12*E12</f>
        <v>40355577.832599998</v>
      </c>
      <c r="H12" s="18">
        <f>G12*(1/100)</f>
        <v>403555.77832599997</v>
      </c>
      <c r="I12" s="18">
        <f>G12-H12</f>
        <v>39952022.054274</v>
      </c>
      <c r="J12" s="18">
        <f>F12+I12</f>
        <v>72752022.054273993</v>
      </c>
      <c r="K12" s="18">
        <f>F12+G12</f>
        <v>73155577.832599998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72752022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59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73155578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60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O16" sqref="O16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47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61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3.25" customHeight="1" x14ac:dyDescent="0.35">
      <c r="A9" s="72" t="s">
        <v>10</v>
      </c>
      <c r="B9" s="72"/>
      <c r="C9" s="73" t="s">
        <v>62</v>
      </c>
      <c r="D9" s="74"/>
      <c r="E9" s="10" t="s">
        <v>12</v>
      </c>
      <c r="F9" s="11"/>
      <c r="G9" s="75" t="s">
        <v>63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21378141.420000002</v>
      </c>
      <c r="E12" s="17">
        <v>1.93</v>
      </c>
      <c r="F12" s="18">
        <f>(C12*0.5)/12</f>
        <v>32800000</v>
      </c>
      <c r="G12" s="18">
        <f>D12*E12</f>
        <v>41259812.9406</v>
      </c>
      <c r="H12" s="18">
        <f>G12*(1/100)</f>
        <v>412598.12940600002</v>
      </c>
      <c r="I12" s="18">
        <f>G12-H12</f>
        <v>40847214.811194003</v>
      </c>
      <c r="J12" s="18">
        <f>F12+I12</f>
        <v>73647214.811194003</v>
      </c>
      <c r="K12" s="18">
        <f>F12+G12</f>
        <v>74059812.940600008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73647215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64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74059813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65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12" sqref="L12:N16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5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66</v>
      </c>
      <c r="D8" s="6"/>
      <c r="E8" s="5" t="s">
        <v>8</v>
      </c>
      <c r="F8" s="7" t="s">
        <v>67</v>
      </c>
      <c r="G8" s="8"/>
      <c r="H8" s="9"/>
      <c r="I8" s="9"/>
      <c r="J8" s="5" t="s">
        <v>9</v>
      </c>
      <c r="K8" s="7" t="s">
        <v>68</v>
      </c>
    </row>
    <row r="9" spans="1:13" ht="23.25" customHeight="1" x14ac:dyDescent="0.35">
      <c r="A9" s="72" t="s">
        <v>10</v>
      </c>
      <c r="B9" s="72"/>
      <c r="C9" s="73" t="s">
        <v>69</v>
      </c>
      <c r="D9" s="74"/>
      <c r="E9" s="10" t="s">
        <v>12</v>
      </c>
      <c r="F9" s="11"/>
      <c r="G9" s="75" t="s">
        <v>70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18218264.32</v>
      </c>
      <c r="E12" s="17">
        <v>1.93</v>
      </c>
      <c r="F12" s="18">
        <f>(C12*0.5)/12</f>
        <v>32800000</v>
      </c>
      <c r="G12" s="18">
        <f>D12*E12</f>
        <v>35161250.137599997</v>
      </c>
      <c r="H12" s="18">
        <f>G12*(1/100)</f>
        <v>351612.501376</v>
      </c>
      <c r="I12" s="18">
        <f>G12-H12</f>
        <v>34809637.636223994</v>
      </c>
      <c r="J12" s="18">
        <f>F12+I12</f>
        <v>67609637.636224002</v>
      </c>
      <c r="K12" s="18">
        <f>F12+G12</f>
        <v>67961250.137600005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67609638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71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67961250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72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M22" sqref="M22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9" t="s">
        <v>47</v>
      </c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3" ht="14.5" x14ac:dyDescent="0.35">
      <c r="A8" s="5" t="s">
        <v>6</v>
      </c>
      <c r="B8" s="6"/>
      <c r="C8" s="5" t="s">
        <v>73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3.25" customHeight="1" x14ac:dyDescent="0.35">
      <c r="A9" s="72" t="s">
        <v>10</v>
      </c>
      <c r="B9" s="72"/>
      <c r="C9" s="73" t="s">
        <v>74</v>
      </c>
      <c r="D9" s="74"/>
      <c r="E9" s="10" t="s">
        <v>12</v>
      </c>
      <c r="F9" s="11"/>
      <c r="G9" s="75" t="s">
        <v>75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21259695.68</v>
      </c>
      <c r="E12" s="17">
        <v>1.93</v>
      </c>
      <c r="F12" s="18">
        <f>(C12*0.5)/12</f>
        <v>32800000</v>
      </c>
      <c r="G12" s="18">
        <f>D12*E12</f>
        <v>41031212.6624</v>
      </c>
      <c r="H12" s="18">
        <f>G12*(1/100)</f>
        <v>410312.12662400003</v>
      </c>
      <c r="I12" s="18">
        <f>G12-H12</f>
        <v>40620900.535775997</v>
      </c>
      <c r="J12" s="18">
        <f>F12+I12</f>
        <v>73420900.535775989</v>
      </c>
      <c r="K12" s="18">
        <f>F12+G12</f>
        <v>73831212.662400007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73420901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76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73831213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77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45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N18" sqref="N18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78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79</v>
      </c>
      <c r="D8" s="6"/>
      <c r="E8" s="5" t="s">
        <v>8</v>
      </c>
      <c r="F8" s="7" t="s">
        <v>80</v>
      </c>
      <c r="G8" s="8"/>
      <c r="H8" s="9"/>
      <c r="I8" s="9"/>
      <c r="J8" s="5" t="s">
        <v>9</v>
      </c>
      <c r="K8" s="7" t="s">
        <v>81</v>
      </c>
    </row>
    <row r="9" spans="1:13" ht="23.25" customHeight="1" x14ac:dyDescent="0.35">
      <c r="A9" s="72" t="s">
        <v>10</v>
      </c>
      <c r="B9" s="72"/>
      <c r="C9" s="73" t="s">
        <v>82</v>
      </c>
      <c r="D9" s="74"/>
      <c r="E9" s="10" t="s">
        <v>12</v>
      </c>
      <c r="F9" s="11"/>
      <c r="G9" s="75" t="s">
        <v>83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14052710.4</v>
      </c>
      <c r="E12" s="17">
        <v>1.93</v>
      </c>
      <c r="F12" s="18">
        <f>(C12*0.5)/12</f>
        <v>32800000</v>
      </c>
      <c r="G12" s="18">
        <f>D12*E12</f>
        <v>27121731.072000001</v>
      </c>
      <c r="H12" s="18">
        <f>G12*(1/100)</f>
        <v>271217.31072000001</v>
      </c>
      <c r="I12" s="18">
        <f>G12-H12</f>
        <v>26850513.76128</v>
      </c>
      <c r="J12" s="18">
        <f>F12+I12</f>
        <v>59650513.76128</v>
      </c>
      <c r="K12" s="18">
        <f>F12+G12</f>
        <v>59921731.071999997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59650514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84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59921731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85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86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20" sqref="L20"/>
    </sheetView>
  </sheetViews>
  <sheetFormatPr defaultRowHeight="14" x14ac:dyDescent="0.3"/>
  <cols>
    <col min="1" max="1" width="5.26953125" style="1" customWidth="1"/>
    <col min="2" max="2" width="17.26953125" style="1" customWidth="1"/>
    <col min="3" max="3" width="12.26953125" style="1" customWidth="1"/>
    <col min="4" max="4" width="11.54296875" style="1" bestFit="1" customWidth="1"/>
    <col min="5" max="5" width="11" style="1" customWidth="1"/>
    <col min="6" max="6" width="15.81640625" style="1" customWidth="1"/>
    <col min="7" max="7" width="12.453125" style="1" customWidth="1"/>
    <col min="8" max="8" width="13.5429687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26953125" style="1" customWidth="1"/>
    <col min="259" max="259" width="12.26953125" style="1" customWidth="1"/>
    <col min="260" max="260" width="11.54296875" style="1" bestFit="1" customWidth="1"/>
    <col min="261" max="261" width="11" style="1" customWidth="1"/>
    <col min="262" max="262" width="15.81640625" style="1" customWidth="1"/>
    <col min="263" max="263" width="12.453125" style="1" customWidth="1"/>
    <col min="264" max="264" width="13.5429687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26953125" style="1" customWidth="1"/>
    <col min="515" max="515" width="12.26953125" style="1" customWidth="1"/>
    <col min="516" max="516" width="11.54296875" style="1" bestFit="1" customWidth="1"/>
    <col min="517" max="517" width="11" style="1" customWidth="1"/>
    <col min="518" max="518" width="15.81640625" style="1" customWidth="1"/>
    <col min="519" max="519" width="12.453125" style="1" customWidth="1"/>
    <col min="520" max="520" width="13.5429687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26953125" style="1" customWidth="1"/>
    <col min="771" max="771" width="12.26953125" style="1" customWidth="1"/>
    <col min="772" max="772" width="11.54296875" style="1" bestFit="1" customWidth="1"/>
    <col min="773" max="773" width="11" style="1" customWidth="1"/>
    <col min="774" max="774" width="15.81640625" style="1" customWidth="1"/>
    <col min="775" max="775" width="12.453125" style="1" customWidth="1"/>
    <col min="776" max="776" width="13.5429687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26953125" style="1" customWidth="1"/>
    <col min="1027" max="1027" width="12.26953125" style="1" customWidth="1"/>
    <col min="1028" max="1028" width="11.54296875" style="1" bestFit="1" customWidth="1"/>
    <col min="1029" max="1029" width="11" style="1" customWidth="1"/>
    <col min="1030" max="1030" width="15.81640625" style="1" customWidth="1"/>
    <col min="1031" max="1031" width="12.453125" style="1" customWidth="1"/>
    <col min="1032" max="1032" width="13.5429687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26953125" style="1" customWidth="1"/>
    <col min="1283" max="1283" width="12.26953125" style="1" customWidth="1"/>
    <col min="1284" max="1284" width="11.54296875" style="1" bestFit="1" customWidth="1"/>
    <col min="1285" max="1285" width="11" style="1" customWidth="1"/>
    <col min="1286" max="1286" width="15.81640625" style="1" customWidth="1"/>
    <col min="1287" max="1287" width="12.453125" style="1" customWidth="1"/>
    <col min="1288" max="1288" width="13.5429687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26953125" style="1" customWidth="1"/>
    <col min="1539" max="1539" width="12.26953125" style="1" customWidth="1"/>
    <col min="1540" max="1540" width="11.54296875" style="1" bestFit="1" customWidth="1"/>
    <col min="1541" max="1541" width="11" style="1" customWidth="1"/>
    <col min="1542" max="1542" width="15.81640625" style="1" customWidth="1"/>
    <col min="1543" max="1543" width="12.453125" style="1" customWidth="1"/>
    <col min="1544" max="1544" width="13.5429687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26953125" style="1" customWidth="1"/>
    <col min="1795" max="1795" width="12.26953125" style="1" customWidth="1"/>
    <col min="1796" max="1796" width="11.54296875" style="1" bestFit="1" customWidth="1"/>
    <col min="1797" max="1797" width="11" style="1" customWidth="1"/>
    <col min="1798" max="1798" width="15.81640625" style="1" customWidth="1"/>
    <col min="1799" max="1799" width="12.453125" style="1" customWidth="1"/>
    <col min="1800" max="1800" width="13.5429687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26953125" style="1" customWidth="1"/>
    <col min="2051" max="2051" width="12.26953125" style="1" customWidth="1"/>
    <col min="2052" max="2052" width="11.54296875" style="1" bestFit="1" customWidth="1"/>
    <col min="2053" max="2053" width="11" style="1" customWidth="1"/>
    <col min="2054" max="2054" width="15.81640625" style="1" customWidth="1"/>
    <col min="2055" max="2055" width="12.453125" style="1" customWidth="1"/>
    <col min="2056" max="2056" width="13.5429687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26953125" style="1" customWidth="1"/>
    <col min="2307" max="2307" width="12.26953125" style="1" customWidth="1"/>
    <col min="2308" max="2308" width="11.54296875" style="1" bestFit="1" customWidth="1"/>
    <col min="2309" max="2309" width="11" style="1" customWidth="1"/>
    <col min="2310" max="2310" width="15.81640625" style="1" customWidth="1"/>
    <col min="2311" max="2311" width="12.453125" style="1" customWidth="1"/>
    <col min="2312" max="2312" width="13.5429687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26953125" style="1" customWidth="1"/>
    <col min="2563" max="2563" width="12.26953125" style="1" customWidth="1"/>
    <col min="2564" max="2564" width="11.54296875" style="1" bestFit="1" customWidth="1"/>
    <col min="2565" max="2565" width="11" style="1" customWidth="1"/>
    <col min="2566" max="2566" width="15.81640625" style="1" customWidth="1"/>
    <col min="2567" max="2567" width="12.453125" style="1" customWidth="1"/>
    <col min="2568" max="2568" width="13.5429687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26953125" style="1" customWidth="1"/>
    <col min="2819" max="2819" width="12.26953125" style="1" customWidth="1"/>
    <col min="2820" max="2820" width="11.54296875" style="1" bestFit="1" customWidth="1"/>
    <col min="2821" max="2821" width="11" style="1" customWidth="1"/>
    <col min="2822" max="2822" width="15.81640625" style="1" customWidth="1"/>
    <col min="2823" max="2823" width="12.453125" style="1" customWidth="1"/>
    <col min="2824" max="2824" width="13.5429687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26953125" style="1" customWidth="1"/>
    <col min="3075" max="3075" width="12.26953125" style="1" customWidth="1"/>
    <col min="3076" max="3076" width="11.54296875" style="1" bestFit="1" customWidth="1"/>
    <col min="3077" max="3077" width="11" style="1" customWidth="1"/>
    <col min="3078" max="3078" width="15.81640625" style="1" customWidth="1"/>
    <col min="3079" max="3079" width="12.453125" style="1" customWidth="1"/>
    <col min="3080" max="3080" width="13.5429687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26953125" style="1" customWidth="1"/>
    <col min="3331" max="3331" width="12.26953125" style="1" customWidth="1"/>
    <col min="3332" max="3332" width="11.54296875" style="1" bestFit="1" customWidth="1"/>
    <col min="3333" max="3333" width="11" style="1" customWidth="1"/>
    <col min="3334" max="3334" width="15.81640625" style="1" customWidth="1"/>
    <col min="3335" max="3335" width="12.453125" style="1" customWidth="1"/>
    <col min="3336" max="3336" width="13.5429687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26953125" style="1" customWidth="1"/>
    <col min="3587" max="3587" width="12.26953125" style="1" customWidth="1"/>
    <col min="3588" max="3588" width="11.54296875" style="1" bestFit="1" customWidth="1"/>
    <col min="3589" max="3589" width="11" style="1" customWidth="1"/>
    <col min="3590" max="3590" width="15.81640625" style="1" customWidth="1"/>
    <col min="3591" max="3591" width="12.453125" style="1" customWidth="1"/>
    <col min="3592" max="3592" width="13.5429687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26953125" style="1" customWidth="1"/>
    <col min="3843" max="3843" width="12.26953125" style="1" customWidth="1"/>
    <col min="3844" max="3844" width="11.54296875" style="1" bestFit="1" customWidth="1"/>
    <col min="3845" max="3845" width="11" style="1" customWidth="1"/>
    <col min="3846" max="3846" width="15.81640625" style="1" customWidth="1"/>
    <col min="3847" max="3847" width="12.453125" style="1" customWidth="1"/>
    <col min="3848" max="3848" width="13.5429687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26953125" style="1" customWidth="1"/>
    <col min="4099" max="4099" width="12.26953125" style="1" customWidth="1"/>
    <col min="4100" max="4100" width="11.54296875" style="1" bestFit="1" customWidth="1"/>
    <col min="4101" max="4101" width="11" style="1" customWidth="1"/>
    <col min="4102" max="4102" width="15.81640625" style="1" customWidth="1"/>
    <col min="4103" max="4103" width="12.453125" style="1" customWidth="1"/>
    <col min="4104" max="4104" width="13.5429687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26953125" style="1" customWidth="1"/>
    <col min="4355" max="4355" width="12.26953125" style="1" customWidth="1"/>
    <col min="4356" max="4356" width="11.54296875" style="1" bestFit="1" customWidth="1"/>
    <col min="4357" max="4357" width="11" style="1" customWidth="1"/>
    <col min="4358" max="4358" width="15.81640625" style="1" customWidth="1"/>
    <col min="4359" max="4359" width="12.453125" style="1" customWidth="1"/>
    <col min="4360" max="4360" width="13.5429687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26953125" style="1" customWidth="1"/>
    <col min="4611" max="4611" width="12.26953125" style="1" customWidth="1"/>
    <col min="4612" max="4612" width="11.54296875" style="1" bestFit="1" customWidth="1"/>
    <col min="4613" max="4613" width="11" style="1" customWidth="1"/>
    <col min="4614" max="4614" width="15.81640625" style="1" customWidth="1"/>
    <col min="4615" max="4615" width="12.453125" style="1" customWidth="1"/>
    <col min="4616" max="4616" width="13.5429687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26953125" style="1" customWidth="1"/>
    <col min="4867" max="4867" width="12.26953125" style="1" customWidth="1"/>
    <col min="4868" max="4868" width="11.54296875" style="1" bestFit="1" customWidth="1"/>
    <col min="4869" max="4869" width="11" style="1" customWidth="1"/>
    <col min="4870" max="4870" width="15.81640625" style="1" customWidth="1"/>
    <col min="4871" max="4871" width="12.453125" style="1" customWidth="1"/>
    <col min="4872" max="4872" width="13.5429687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26953125" style="1" customWidth="1"/>
    <col min="5123" max="5123" width="12.26953125" style="1" customWidth="1"/>
    <col min="5124" max="5124" width="11.54296875" style="1" bestFit="1" customWidth="1"/>
    <col min="5125" max="5125" width="11" style="1" customWidth="1"/>
    <col min="5126" max="5126" width="15.81640625" style="1" customWidth="1"/>
    <col min="5127" max="5127" width="12.453125" style="1" customWidth="1"/>
    <col min="5128" max="5128" width="13.5429687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26953125" style="1" customWidth="1"/>
    <col min="5379" max="5379" width="12.26953125" style="1" customWidth="1"/>
    <col min="5380" max="5380" width="11.54296875" style="1" bestFit="1" customWidth="1"/>
    <col min="5381" max="5381" width="11" style="1" customWidth="1"/>
    <col min="5382" max="5382" width="15.81640625" style="1" customWidth="1"/>
    <col min="5383" max="5383" width="12.453125" style="1" customWidth="1"/>
    <col min="5384" max="5384" width="13.5429687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26953125" style="1" customWidth="1"/>
    <col min="5635" max="5635" width="12.26953125" style="1" customWidth="1"/>
    <col min="5636" max="5636" width="11.54296875" style="1" bestFit="1" customWidth="1"/>
    <col min="5637" max="5637" width="11" style="1" customWidth="1"/>
    <col min="5638" max="5638" width="15.81640625" style="1" customWidth="1"/>
    <col min="5639" max="5639" width="12.453125" style="1" customWidth="1"/>
    <col min="5640" max="5640" width="13.5429687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26953125" style="1" customWidth="1"/>
    <col min="5891" max="5891" width="12.26953125" style="1" customWidth="1"/>
    <col min="5892" max="5892" width="11.54296875" style="1" bestFit="1" customWidth="1"/>
    <col min="5893" max="5893" width="11" style="1" customWidth="1"/>
    <col min="5894" max="5894" width="15.81640625" style="1" customWidth="1"/>
    <col min="5895" max="5895" width="12.453125" style="1" customWidth="1"/>
    <col min="5896" max="5896" width="13.5429687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26953125" style="1" customWidth="1"/>
    <col min="6147" max="6147" width="12.26953125" style="1" customWidth="1"/>
    <col min="6148" max="6148" width="11.54296875" style="1" bestFit="1" customWidth="1"/>
    <col min="6149" max="6149" width="11" style="1" customWidth="1"/>
    <col min="6150" max="6150" width="15.81640625" style="1" customWidth="1"/>
    <col min="6151" max="6151" width="12.453125" style="1" customWidth="1"/>
    <col min="6152" max="6152" width="13.5429687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26953125" style="1" customWidth="1"/>
    <col min="6403" max="6403" width="12.26953125" style="1" customWidth="1"/>
    <col min="6404" max="6404" width="11.54296875" style="1" bestFit="1" customWidth="1"/>
    <col min="6405" max="6405" width="11" style="1" customWidth="1"/>
    <col min="6406" max="6406" width="15.81640625" style="1" customWidth="1"/>
    <col min="6407" max="6407" width="12.453125" style="1" customWidth="1"/>
    <col min="6408" max="6408" width="13.5429687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26953125" style="1" customWidth="1"/>
    <col min="6659" max="6659" width="12.26953125" style="1" customWidth="1"/>
    <col min="6660" max="6660" width="11.54296875" style="1" bestFit="1" customWidth="1"/>
    <col min="6661" max="6661" width="11" style="1" customWidth="1"/>
    <col min="6662" max="6662" width="15.81640625" style="1" customWidth="1"/>
    <col min="6663" max="6663" width="12.453125" style="1" customWidth="1"/>
    <col min="6664" max="6664" width="13.5429687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26953125" style="1" customWidth="1"/>
    <col min="6915" max="6915" width="12.26953125" style="1" customWidth="1"/>
    <col min="6916" max="6916" width="11.54296875" style="1" bestFit="1" customWidth="1"/>
    <col min="6917" max="6917" width="11" style="1" customWidth="1"/>
    <col min="6918" max="6918" width="15.81640625" style="1" customWidth="1"/>
    <col min="6919" max="6919" width="12.453125" style="1" customWidth="1"/>
    <col min="6920" max="6920" width="13.5429687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26953125" style="1" customWidth="1"/>
    <col min="7171" max="7171" width="12.26953125" style="1" customWidth="1"/>
    <col min="7172" max="7172" width="11.54296875" style="1" bestFit="1" customWidth="1"/>
    <col min="7173" max="7173" width="11" style="1" customWidth="1"/>
    <col min="7174" max="7174" width="15.81640625" style="1" customWidth="1"/>
    <col min="7175" max="7175" width="12.453125" style="1" customWidth="1"/>
    <col min="7176" max="7176" width="13.5429687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26953125" style="1" customWidth="1"/>
    <col min="7427" max="7427" width="12.26953125" style="1" customWidth="1"/>
    <col min="7428" max="7428" width="11.54296875" style="1" bestFit="1" customWidth="1"/>
    <col min="7429" max="7429" width="11" style="1" customWidth="1"/>
    <col min="7430" max="7430" width="15.81640625" style="1" customWidth="1"/>
    <col min="7431" max="7431" width="12.453125" style="1" customWidth="1"/>
    <col min="7432" max="7432" width="13.5429687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26953125" style="1" customWidth="1"/>
    <col min="7683" max="7683" width="12.26953125" style="1" customWidth="1"/>
    <col min="7684" max="7684" width="11.54296875" style="1" bestFit="1" customWidth="1"/>
    <col min="7685" max="7685" width="11" style="1" customWidth="1"/>
    <col min="7686" max="7686" width="15.81640625" style="1" customWidth="1"/>
    <col min="7687" max="7687" width="12.453125" style="1" customWidth="1"/>
    <col min="7688" max="7688" width="13.5429687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26953125" style="1" customWidth="1"/>
    <col min="7939" max="7939" width="12.26953125" style="1" customWidth="1"/>
    <col min="7940" max="7940" width="11.54296875" style="1" bestFit="1" customWidth="1"/>
    <col min="7941" max="7941" width="11" style="1" customWidth="1"/>
    <col min="7942" max="7942" width="15.81640625" style="1" customWidth="1"/>
    <col min="7943" max="7943" width="12.453125" style="1" customWidth="1"/>
    <col min="7944" max="7944" width="13.5429687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26953125" style="1" customWidth="1"/>
    <col min="8195" max="8195" width="12.26953125" style="1" customWidth="1"/>
    <col min="8196" max="8196" width="11.54296875" style="1" bestFit="1" customWidth="1"/>
    <col min="8197" max="8197" width="11" style="1" customWidth="1"/>
    <col min="8198" max="8198" width="15.81640625" style="1" customWidth="1"/>
    <col min="8199" max="8199" width="12.453125" style="1" customWidth="1"/>
    <col min="8200" max="8200" width="13.5429687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26953125" style="1" customWidth="1"/>
    <col min="8451" max="8451" width="12.26953125" style="1" customWidth="1"/>
    <col min="8452" max="8452" width="11.54296875" style="1" bestFit="1" customWidth="1"/>
    <col min="8453" max="8453" width="11" style="1" customWidth="1"/>
    <col min="8454" max="8454" width="15.81640625" style="1" customWidth="1"/>
    <col min="8455" max="8455" width="12.453125" style="1" customWidth="1"/>
    <col min="8456" max="8456" width="13.5429687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26953125" style="1" customWidth="1"/>
    <col min="8707" max="8707" width="12.26953125" style="1" customWidth="1"/>
    <col min="8708" max="8708" width="11.54296875" style="1" bestFit="1" customWidth="1"/>
    <col min="8709" max="8709" width="11" style="1" customWidth="1"/>
    <col min="8710" max="8710" width="15.81640625" style="1" customWidth="1"/>
    <col min="8711" max="8711" width="12.453125" style="1" customWidth="1"/>
    <col min="8712" max="8712" width="13.5429687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26953125" style="1" customWidth="1"/>
    <col min="8963" max="8963" width="12.26953125" style="1" customWidth="1"/>
    <col min="8964" max="8964" width="11.54296875" style="1" bestFit="1" customWidth="1"/>
    <col min="8965" max="8965" width="11" style="1" customWidth="1"/>
    <col min="8966" max="8966" width="15.81640625" style="1" customWidth="1"/>
    <col min="8967" max="8967" width="12.453125" style="1" customWidth="1"/>
    <col min="8968" max="8968" width="13.5429687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26953125" style="1" customWidth="1"/>
    <col min="9219" max="9219" width="12.26953125" style="1" customWidth="1"/>
    <col min="9220" max="9220" width="11.54296875" style="1" bestFit="1" customWidth="1"/>
    <col min="9221" max="9221" width="11" style="1" customWidth="1"/>
    <col min="9222" max="9222" width="15.81640625" style="1" customWidth="1"/>
    <col min="9223" max="9223" width="12.453125" style="1" customWidth="1"/>
    <col min="9224" max="9224" width="13.5429687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26953125" style="1" customWidth="1"/>
    <col min="9475" max="9475" width="12.26953125" style="1" customWidth="1"/>
    <col min="9476" max="9476" width="11.54296875" style="1" bestFit="1" customWidth="1"/>
    <col min="9477" max="9477" width="11" style="1" customWidth="1"/>
    <col min="9478" max="9478" width="15.81640625" style="1" customWidth="1"/>
    <col min="9479" max="9479" width="12.453125" style="1" customWidth="1"/>
    <col min="9480" max="9480" width="13.5429687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26953125" style="1" customWidth="1"/>
    <col min="9731" max="9731" width="12.26953125" style="1" customWidth="1"/>
    <col min="9732" max="9732" width="11.54296875" style="1" bestFit="1" customWidth="1"/>
    <col min="9733" max="9733" width="11" style="1" customWidth="1"/>
    <col min="9734" max="9734" width="15.81640625" style="1" customWidth="1"/>
    <col min="9735" max="9735" width="12.453125" style="1" customWidth="1"/>
    <col min="9736" max="9736" width="13.5429687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26953125" style="1" customWidth="1"/>
    <col min="9987" max="9987" width="12.26953125" style="1" customWidth="1"/>
    <col min="9988" max="9988" width="11.54296875" style="1" bestFit="1" customWidth="1"/>
    <col min="9989" max="9989" width="11" style="1" customWidth="1"/>
    <col min="9990" max="9990" width="15.81640625" style="1" customWidth="1"/>
    <col min="9991" max="9991" width="12.453125" style="1" customWidth="1"/>
    <col min="9992" max="9992" width="13.5429687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26953125" style="1" customWidth="1"/>
    <col min="10243" max="10243" width="12.26953125" style="1" customWidth="1"/>
    <col min="10244" max="10244" width="11.54296875" style="1" bestFit="1" customWidth="1"/>
    <col min="10245" max="10245" width="11" style="1" customWidth="1"/>
    <col min="10246" max="10246" width="15.81640625" style="1" customWidth="1"/>
    <col min="10247" max="10247" width="12.453125" style="1" customWidth="1"/>
    <col min="10248" max="10248" width="13.5429687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26953125" style="1" customWidth="1"/>
    <col min="10499" max="10499" width="12.26953125" style="1" customWidth="1"/>
    <col min="10500" max="10500" width="11.54296875" style="1" bestFit="1" customWidth="1"/>
    <col min="10501" max="10501" width="11" style="1" customWidth="1"/>
    <col min="10502" max="10502" width="15.81640625" style="1" customWidth="1"/>
    <col min="10503" max="10503" width="12.453125" style="1" customWidth="1"/>
    <col min="10504" max="10504" width="13.5429687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26953125" style="1" customWidth="1"/>
    <col min="10755" max="10755" width="12.26953125" style="1" customWidth="1"/>
    <col min="10756" max="10756" width="11.54296875" style="1" bestFit="1" customWidth="1"/>
    <col min="10757" max="10757" width="11" style="1" customWidth="1"/>
    <col min="10758" max="10758" width="15.81640625" style="1" customWidth="1"/>
    <col min="10759" max="10759" width="12.453125" style="1" customWidth="1"/>
    <col min="10760" max="10760" width="13.5429687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26953125" style="1" customWidth="1"/>
    <col min="11011" max="11011" width="12.26953125" style="1" customWidth="1"/>
    <col min="11012" max="11012" width="11.54296875" style="1" bestFit="1" customWidth="1"/>
    <col min="11013" max="11013" width="11" style="1" customWidth="1"/>
    <col min="11014" max="11014" width="15.81640625" style="1" customWidth="1"/>
    <col min="11015" max="11015" width="12.453125" style="1" customWidth="1"/>
    <col min="11016" max="11016" width="13.5429687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26953125" style="1" customWidth="1"/>
    <col min="11267" max="11267" width="12.26953125" style="1" customWidth="1"/>
    <col min="11268" max="11268" width="11.54296875" style="1" bestFit="1" customWidth="1"/>
    <col min="11269" max="11269" width="11" style="1" customWidth="1"/>
    <col min="11270" max="11270" width="15.81640625" style="1" customWidth="1"/>
    <col min="11271" max="11271" width="12.453125" style="1" customWidth="1"/>
    <col min="11272" max="11272" width="13.5429687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26953125" style="1" customWidth="1"/>
    <col min="11523" max="11523" width="12.26953125" style="1" customWidth="1"/>
    <col min="11524" max="11524" width="11.54296875" style="1" bestFit="1" customWidth="1"/>
    <col min="11525" max="11525" width="11" style="1" customWidth="1"/>
    <col min="11526" max="11526" width="15.81640625" style="1" customWidth="1"/>
    <col min="11527" max="11527" width="12.453125" style="1" customWidth="1"/>
    <col min="11528" max="11528" width="13.5429687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26953125" style="1" customWidth="1"/>
    <col min="11779" max="11779" width="12.26953125" style="1" customWidth="1"/>
    <col min="11780" max="11780" width="11.54296875" style="1" bestFit="1" customWidth="1"/>
    <col min="11781" max="11781" width="11" style="1" customWidth="1"/>
    <col min="11782" max="11782" width="15.81640625" style="1" customWidth="1"/>
    <col min="11783" max="11783" width="12.453125" style="1" customWidth="1"/>
    <col min="11784" max="11784" width="13.5429687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26953125" style="1" customWidth="1"/>
    <col min="12035" max="12035" width="12.26953125" style="1" customWidth="1"/>
    <col min="12036" max="12036" width="11.54296875" style="1" bestFit="1" customWidth="1"/>
    <col min="12037" max="12037" width="11" style="1" customWidth="1"/>
    <col min="12038" max="12038" width="15.81640625" style="1" customWidth="1"/>
    <col min="12039" max="12039" width="12.453125" style="1" customWidth="1"/>
    <col min="12040" max="12040" width="13.5429687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26953125" style="1" customWidth="1"/>
    <col min="12291" max="12291" width="12.26953125" style="1" customWidth="1"/>
    <col min="12292" max="12292" width="11.54296875" style="1" bestFit="1" customWidth="1"/>
    <col min="12293" max="12293" width="11" style="1" customWidth="1"/>
    <col min="12294" max="12294" width="15.81640625" style="1" customWidth="1"/>
    <col min="12295" max="12295" width="12.453125" style="1" customWidth="1"/>
    <col min="12296" max="12296" width="13.5429687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26953125" style="1" customWidth="1"/>
    <col min="12547" max="12547" width="12.26953125" style="1" customWidth="1"/>
    <col min="12548" max="12548" width="11.54296875" style="1" bestFit="1" customWidth="1"/>
    <col min="12549" max="12549" width="11" style="1" customWidth="1"/>
    <col min="12550" max="12550" width="15.81640625" style="1" customWidth="1"/>
    <col min="12551" max="12551" width="12.453125" style="1" customWidth="1"/>
    <col min="12552" max="12552" width="13.5429687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26953125" style="1" customWidth="1"/>
    <col min="12803" max="12803" width="12.26953125" style="1" customWidth="1"/>
    <col min="12804" max="12804" width="11.54296875" style="1" bestFit="1" customWidth="1"/>
    <col min="12805" max="12805" width="11" style="1" customWidth="1"/>
    <col min="12806" max="12806" width="15.81640625" style="1" customWidth="1"/>
    <col min="12807" max="12807" width="12.453125" style="1" customWidth="1"/>
    <col min="12808" max="12808" width="13.5429687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26953125" style="1" customWidth="1"/>
    <col min="13059" max="13059" width="12.26953125" style="1" customWidth="1"/>
    <col min="13060" max="13060" width="11.54296875" style="1" bestFit="1" customWidth="1"/>
    <col min="13061" max="13061" width="11" style="1" customWidth="1"/>
    <col min="13062" max="13062" width="15.81640625" style="1" customWidth="1"/>
    <col min="13063" max="13063" width="12.453125" style="1" customWidth="1"/>
    <col min="13064" max="13064" width="13.5429687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26953125" style="1" customWidth="1"/>
    <col min="13315" max="13315" width="12.26953125" style="1" customWidth="1"/>
    <col min="13316" max="13316" width="11.54296875" style="1" bestFit="1" customWidth="1"/>
    <col min="13317" max="13317" width="11" style="1" customWidth="1"/>
    <col min="13318" max="13318" width="15.81640625" style="1" customWidth="1"/>
    <col min="13319" max="13319" width="12.453125" style="1" customWidth="1"/>
    <col min="13320" max="13320" width="13.5429687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26953125" style="1" customWidth="1"/>
    <col min="13571" max="13571" width="12.26953125" style="1" customWidth="1"/>
    <col min="13572" max="13572" width="11.54296875" style="1" bestFit="1" customWidth="1"/>
    <col min="13573" max="13573" width="11" style="1" customWidth="1"/>
    <col min="13574" max="13574" width="15.81640625" style="1" customWidth="1"/>
    <col min="13575" max="13575" width="12.453125" style="1" customWidth="1"/>
    <col min="13576" max="13576" width="13.5429687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26953125" style="1" customWidth="1"/>
    <col min="13827" max="13827" width="12.26953125" style="1" customWidth="1"/>
    <col min="13828" max="13828" width="11.54296875" style="1" bestFit="1" customWidth="1"/>
    <col min="13829" max="13829" width="11" style="1" customWidth="1"/>
    <col min="13830" max="13830" width="15.81640625" style="1" customWidth="1"/>
    <col min="13831" max="13831" width="12.453125" style="1" customWidth="1"/>
    <col min="13832" max="13832" width="13.5429687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26953125" style="1" customWidth="1"/>
    <col min="14083" max="14083" width="12.26953125" style="1" customWidth="1"/>
    <col min="14084" max="14084" width="11.54296875" style="1" bestFit="1" customWidth="1"/>
    <col min="14085" max="14085" width="11" style="1" customWidth="1"/>
    <col min="14086" max="14086" width="15.81640625" style="1" customWidth="1"/>
    <col min="14087" max="14087" width="12.453125" style="1" customWidth="1"/>
    <col min="14088" max="14088" width="13.5429687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26953125" style="1" customWidth="1"/>
    <col min="14339" max="14339" width="12.26953125" style="1" customWidth="1"/>
    <col min="14340" max="14340" width="11.54296875" style="1" bestFit="1" customWidth="1"/>
    <col min="14341" max="14341" width="11" style="1" customWidth="1"/>
    <col min="14342" max="14342" width="15.81640625" style="1" customWidth="1"/>
    <col min="14343" max="14343" width="12.453125" style="1" customWidth="1"/>
    <col min="14344" max="14344" width="13.5429687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26953125" style="1" customWidth="1"/>
    <col min="14595" max="14595" width="12.26953125" style="1" customWidth="1"/>
    <col min="14596" max="14596" width="11.54296875" style="1" bestFit="1" customWidth="1"/>
    <col min="14597" max="14597" width="11" style="1" customWidth="1"/>
    <col min="14598" max="14598" width="15.81640625" style="1" customWidth="1"/>
    <col min="14599" max="14599" width="12.453125" style="1" customWidth="1"/>
    <col min="14600" max="14600" width="13.5429687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26953125" style="1" customWidth="1"/>
    <col min="14851" max="14851" width="12.26953125" style="1" customWidth="1"/>
    <col min="14852" max="14852" width="11.54296875" style="1" bestFit="1" customWidth="1"/>
    <col min="14853" max="14853" width="11" style="1" customWidth="1"/>
    <col min="14854" max="14854" width="15.81640625" style="1" customWidth="1"/>
    <col min="14855" max="14855" width="12.453125" style="1" customWidth="1"/>
    <col min="14856" max="14856" width="13.5429687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26953125" style="1" customWidth="1"/>
    <col min="15107" max="15107" width="12.26953125" style="1" customWidth="1"/>
    <col min="15108" max="15108" width="11.54296875" style="1" bestFit="1" customWidth="1"/>
    <col min="15109" max="15109" width="11" style="1" customWidth="1"/>
    <col min="15110" max="15110" width="15.81640625" style="1" customWidth="1"/>
    <col min="15111" max="15111" width="12.453125" style="1" customWidth="1"/>
    <col min="15112" max="15112" width="13.5429687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26953125" style="1" customWidth="1"/>
    <col min="15363" max="15363" width="12.26953125" style="1" customWidth="1"/>
    <col min="15364" max="15364" width="11.54296875" style="1" bestFit="1" customWidth="1"/>
    <col min="15365" max="15365" width="11" style="1" customWidth="1"/>
    <col min="15366" max="15366" width="15.81640625" style="1" customWidth="1"/>
    <col min="15367" max="15367" width="12.453125" style="1" customWidth="1"/>
    <col min="15368" max="15368" width="13.5429687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26953125" style="1" customWidth="1"/>
    <col min="15619" max="15619" width="12.26953125" style="1" customWidth="1"/>
    <col min="15620" max="15620" width="11.54296875" style="1" bestFit="1" customWidth="1"/>
    <col min="15621" max="15621" width="11" style="1" customWidth="1"/>
    <col min="15622" max="15622" width="15.81640625" style="1" customWidth="1"/>
    <col min="15623" max="15623" width="12.453125" style="1" customWidth="1"/>
    <col min="15624" max="15624" width="13.5429687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26953125" style="1" customWidth="1"/>
    <col min="15875" max="15875" width="12.26953125" style="1" customWidth="1"/>
    <col min="15876" max="15876" width="11.54296875" style="1" bestFit="1" customWidth="1"/>
    <col min="15877" max="15877" width="11" style="1" customWidth="1"/>
    <col min="15878" max="15878" width="15.81640625" style="1" customWidth="1"/>
    <col min="15879" max="15879" width="12.453125" style="1" customWidth="1"/>
    <col min="15880" max="15880" width="13.5429687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26953125" style="1" customWidth="1"/>
    <col min="16131" max="16131" width="12.26953125" style="1" customWidth="1"/>
    <col min="16132" max="16132" width="11.54296875" style="1" bestFit="1" customWidth="1"/>
    <col min="16133" max="16133" width="11" style="1" customWidth="1"/>
    <col min="16134" max="16134" width="15.81640625" style="1" customWidth="1"/>
    <col min="16135" max="16135" width="12.453125" style="1" customWidth="1"/>
    <col min="16136" max="16136" width="13.5429687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3" x14ac:dyDescent="0.3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3" x14ac:dyDescent="0.3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3" x14ac:dyDescent="0.3">
      <c r="A5" s="70" t="s">
        <v>46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1" t="s">
        <v>78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3" ht="14.5" x14ac:dyDescent="0.35">
      <c r="A8" s="5" t="s">
        <v>6</v>
      </c>
      <c r="B8" s="6"/>
      <c r="C8" s="5" t="s">
        <v>87</v>
      </c>
      <c r="D8" s="6"/>
      <c r="E8" s="5" t="s">
        <v>8</v>
      </c>
      <c r="F8" s="7" t="s">
        <v>88</v>
      </c>
      <c r="G8" s="8"/>
      <c r="H8" s="9"/>
      <c r="I8" s="9"/>
      <c r="J8" s="5" t="s">
        <v>9</v>
      </c>
      <c r="K8" s="7" t="s">
        <v>89</v>
      </c>
    </row>
    <row r="9" spans="1:13" ht="23.25" customHeight="1" x14ac:dyDescent="0.35">
      <c r="A9" s="72" t="s">
        <v>10</v>
      </c>
      <c r="B9" s="72"/>
      <c r="C9" s="73" t="s">
        <v>90</v>
      </c>
      <c r="D9" s="74"/>
      <c r="E9" s="10" t="s">
        <v>12</v>
      </c>
      <c r="F9" s="11"/>
      <c r="G9" s="75" t="s">
        <v>91</v>
      </c>
      <c r="H9" s="76"/>
      <c r="I9" s="76"/>
      <c r="J9" s="77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787200000</v>
      </c>
      <c r="D12" s="16">
        <v>3883684.8</v>
      </c>
      <c r="E12" s="17">
        <v>1.93</v>
      </c>
      <c r="F12" s="18">
        <f>(C12*0.5)/12</f>
        <v>32800000</v>
      </c>
      <c r="G12" s="18">
        <f>D12*E12</f>
        <v>7495511.6639999989</v>
      </c>
      <c r="H12" s="18">
        <f>G12*(1/100)</f>
        <v>74955.116639999993</v>
      </c>
      <c r="I12" s="18">
        <f>G12-H12</f>
        <v>7420556.5473599993</v>
      </c>
      <c r="J12" s="18">
        <f>F12+I12</f>
        <v>40220556.547360003</v>
      </c>
      <c r="K12" s="18">
        <f>F12+G12</f>
        <v>40295511.663999997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23"/>
      <c r="F14" s="24"/>
      <c r="G14" s="25"/>
      <c r="H14" s="25"/>
      <c r="I14" s="24"/>
      <c r="J14" s="26"/>
      <c r="K14" s="4"/>
      <c r="M14" s="17"/>
    </row>
    <row r="15" spans="1:13" ht="12.75" customHeight="1" x14ac:dyDescent="0.35">
      <c r="A15" s="21"/>
      <c r="B15" s="3"/>
      <c r="C15" s="78" t="s">
        <v>37</v>
      </c>
      <c r="D15" s="78"/>
      <c r="E15" s="78"/>
      <c r="F15" s="28">
        <f>ROUND(J12,0)</f>
        <v>40220557</v>
      </c>
      <c r="G15" s="29"/>
      <c r="H15" s="4"/>
      <c r="I15" s="30"/>
      <c r="J15" s="31"/>
      <c r="K15" s="4"/>
    </row>
    <row r="16" spans="1:13" ht="14.5" x14ac:dyDescent="0.35">
      <c r="A16" s="21"/>
      <c r="B16" s="3"/>
      <c r="C16" s="27"/>
      <c r="D16" s="27"/>
      <c r="E16" s="27"/>
      <c r="F16" s="32" t="s">
        <v>92</v>
      </c>
      <c r="G16" s="32"/>
      <c r="H16" s="4"/>
      <c r="I16" s="30"/>
      <c r="J16" s="31"/>
      <c r="K16" s="4"/>
    </row>
    <row r="17" spans="1:11" ht="12.75" customHeight="1" x14ac:dyDescent="0.35">
      <c r="A17" s="21"/>
      <c r="B17" s="3"/>
      <c r="C17" s="3"/>
      <c r="D17" s="3"/>
      <c r="E17" s="33"/>
      <c r="F17" s="32"/>
      <c r="G17" s="32"/>
      <c r="H17" s="4"/>
      <c r="I17" s="30"/>
      <c r="J17" s="31"/>
      <c r="K17" s="4"/>
    </row>
    <row r="18" spans="1:11" ht="12.75" customHeight="1" x14ac:dyDescent="0.35">
      <c r="A18" s="21"/>
      <c r="B18" s="3"/>
      <c r="C18" s="78" t="s">
        <v>39</v>
      </c>
      <c r="D18" s="78"/>
      <c r="E18" s="78"/>
      <c r="F18" s="28">
        <f>ROUND(K12,0)</f>
        <v>40295512</v>
      </c>
      <c r="G18" s="29"/>
      <c r="H18" s="4"/>
      <c r="I18" s="30"/>
      <c r="J18" s="31"/>
      <c r="K18" s="4"/>
    </row>
    <row r="19" spans="1:11" ht="15.75" customHeight="1" x14ac:dyDescent="0.35">
      <c r="A19" s="21"/>
      <c r="B19" s="3"/>
      <c r="C19" s="3"/>
      <c r="D19" s="22"/>
      <c r="E19" s="3"/>
      <c r="F19" s="32" t="s">
        <v>93</v>
      </c>
      <c r="G19" s="32"/>
      <c r="H19" s="4"/>
      <c r="I19" s="30"/>
      <c r="J19" s="31"/>
      <c r="K19" s="4"/>
    </row>
    <row r="20" spans="1:11" ht="14.5" x14ac:dyDescent="0.35">
      <c r="A20" s="21"/>
      <c r="B20" s="3"/>
      <c r="C20" s="3"/>
      <c r="D20" s="22"/>
      <c r="E20" s="3"/>
      <c r="F20" s="32"/>
      <c r="G20" s="32"/>
      <c r="H20" s="32"/>
      <c r="I20" s="30"/>
      <c r="J20" s="31"/>
      <c r="K20" s="4"/>
    </row>
    <row r="21" spans="1:11" ht="14.5" x14ac:dyDescent="0.35">
      <c r="A21" s="33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0" customHeight="1" x14ac:dyDescent="0.35">
      <c r="A24" s="34"/>
      <c r="B24" s="34"/>
      <c r="C24" s="34"/>
      <c r="D24" s="34"/>
      <c r="E24" s="34"/>
      <c r="F24" s="34"/>
      <c r="G24" s="34" t="s">
        <v>42</v>
      </c>
      <c r="H24" s="34"/>
      <c r="I24" s="3"/>
      <c r="J24" s="34"/>
      <c r="K24" s="4"/>
    </row>
    <row r="25" spans="1:11" ht="12.75" customHeight="1" x14ac:dyDescent="0.35">
      <c r="A25" s="34"/>
      <c r="B25" s="34"/>
      <c r="C25" s="34"/>
      <c r="D25" s="34"/>
      <c r="E25" s="34"/>
      <c r="F25" s="34"/>
      <c r="G25" s="34"/>
      <c r="H25" s="66" t="s">
        <v>43</v>
      </c>
      <c r="I25" s="66"/>
      <c r="J25" s="66"/>
      <c r="K25" s="4"/>
    </row>
    <row r="26" spans="1:11" ht="14.5" x14ac:dyDescent="0.35">
      <c r="A26" s="34"/>
      <c r="B26" s="34"/>
      <c r="C26" s="34"/>
      <c r="D26" s="34"/>
      <c r="E26" s="34"/>
      <c r="F26" s="34"/>
      <c r="G26" s="34"/>
      <c r="H26" s="34" t="s">
        <v>44</v>
      </c>
      <c r="I26" s="3"/>
      <c r="J26" s="34"/>
      <c r="K26" s="4"/>
    </row>
    <row r="27" spans="1:11" s="36" customFormat="1" ht="14.5" x14ac:dyDescent="0.35">
      <c r="A27" s="35" t="s">
        <v>86</v>
      </c>
      <c r="B27" s="35"/>
      <c r="C27" s="35"/>
      <c r="D27" s="35"/>
      <c r="E27" s="35"/>
      <c r="F27" s="35"/>
      <c r="G27" s="35"/>
      <c r="H27" s="35"/>
      <c r="I27" s="35"/>
      <c r="J27" s="35"/>
      <c r="K27"/>
    </row>
    <row r="28" spans="1:11" s="36" customFormat="1" ht="14.5" x14ac:dyDescent="0.3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/>
    </row>
    <row r="29" spans="1:11" x14ac:dyDescent="0.3">
      <c r="A29" s="3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April,24</vt:lpstr>
      <vt:lpstr>May,24</vt:lpstr>
      <vt:lpstr>June,24</vt:lpstr>
      <vt:lpstr>July, 24</vt:lpstr>
      <vt:lpstr>August, 24</vt:lpstr>
      <vt:lpstr>September, 24</vt:lpstr>
      <vt:lpstr>October, 24</vt:lpstr>
      <vt:lpstr>November, 24</vt:lpstr>
      <vt:lpstr>December, 24</vt:lpstr>
      <vt:lpstr>January, 25</vt:lpstr>
      <vt:lpstr>February, 25</vt:lpstr>
      <vt:lpstr>March,25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2025-11-09T09:47:10Z</dcterms:modified>
</cp:coreProperties>
</file>